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20730" windowHeight="11760" tabRatio="761" activeTab="2"/>
  </bookViews>
  <sheets>
    <sheet name="ELECTRICAL BALANCE" sheetId="1" r:id="rId1"/>
    <sheet name="JANUARI" sheetId="27" r:id="rId2"/>
    <sheet name="FEBRUARI" sheetId="12" r:id="rId3"/>
    <sheet name="MARET" sheetId="28" r:id="rId4"/>
    <sheet name="APRIL" sheetId="29" r:id="rId5"/>
    <sheet name="MEI" sheetId="30" r:id="rId6"/>
    <sheet name="JUNI" sheetId="31" r:id="rId7"/>
    <sheet name="JULI" sheetId="32" r:id="rId8"/>
    <sheet name="AGUSTUS" sheetId="33" r:id="rId9"/>
    <sheet name="SEPTEMBER" sheetId="34" r:id="rId10"/>
    <sheet name="OKTOBER" sheetId="35" r:id="rId11"/>
    <sheet name="NOVEMBER" sheetId="36" r:id="rId12"/>
    <sheet name="DESEMBER" sheetId="37" r:id="rId13"/>
    <sheet name="Januari 2020" sheetId="38" r:id="rId14"/>
    <sheet name="Sheet1" sheetId="26" r:id="rId15"/>
  </sheets>
  <externalReferences>
    <externalReference r:id="rId16"/>
    <externalReference r:id="rId17"/>
    <externalReference r:id="rId18"/>
  </externalReferenc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3" i="12"/>
  <c r="U175"/>
  <c r="U174"/>
  <c r="U173"/>
  <c r="X173"/>
  <c r="Z169"/>
  <c r="Y167"/>
  <c r="Y168"/>
  <c r="Y169"/>
  <c r="Y170"/>
  <c r="Y171"/>
  <c r="Y166"/>
  <c r="X167"/>
  <c r="X168"/>
  <c r="X169"/>
  <c r="X170"/>
  <c r="X171"/>
  <c r="X166"/>
  <c r="V167"/>
  <c r="V168"/>
  <c r="V169"/>
  <c r="V170"/>
  <c r="V171"/>
  <c r="V166"/>
  <c r="AA61" i="30"/>
  <c r="AA62"/>
  <c r="AA63"/>
  <c r="AA64"/>
  <c r="AA65"/>
  <c r="AA60"/>
  <c r="V157" i="12"/>
  <c r="W157"/>
  <c r="X157"/>
  <c r="Y157"/>
  <c r="V158"/>
  <c r="W158"/>
  <c r="X158"/>
  <c r="Y158"/>
  <c r="V159"/>
  <c r="W159"/>
  <c r="X159"/>
  <c r="Y159"/>
  <c r="V160"/>
  <c r="W160"/>
  <c r="X160"/>
  <c r="Y160"/>
  <c r="V161"/>
  <c r="W161"/>
  <c r="X161"/>
  <c r="Y161"/>
  <c r="V162"/>
  <c r="W162"/>
  <c r="X162"/>
  <c r="Y162"/>
  <c r="U158"/>
  <c r="U167" s="1"/>
  <c r="U159"/>
  <c r="U168" s="1"/>
  <c r="U160"/>
  <c r="U161"/>
  <c r="U170" s="1"/>
  <c r="U162"/>
  <c r="U171" s="1"/>
  <c r="U157"/>
  <c r="U166" s="1"/>
  <c r="Y64" i="30"/>
  <c r="Y63"/>
  <c r="Y62"/>
  <c r="Y61"/>
  <c r="Y65" s="1"/>
  <c r="Y60"/>
  <c r="Z63"/>
  <c r="Z64"/>
  <c r="U169" i="12" l="1"/>
  <c r="W60" i="30" l="1"/>
  <c r="W65" s="1"/>
  <c r="Z65" s="1"/>
  <c r="X60"/>
  <c r="W61"/>
  <c r="X61"/>
  <c r="W62"/>
  <c r="X62"/>
  <c r="W63"/>
  <c r="X63"/>
  <c r="W64"/>
  <c r="X64"/>
  <c r="X65"/>
  <c r="V64"/>
  <c r="V63"/>
  <c r="V62"/>
  <c r="V61"/>
  <c r="V60"/>
  <c r="V65" s="1"/>
  <c r="F134" i="12" l="1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F134" i="27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F121" l="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H144" i="37" l="1"/>
  <c r="AG144"/>
  <c r="AF144"/>
  <c r="AE144"/>
  <c r="AD144"/>
  <c r="AC144"/>
  <c r="AB144"/>
  <c r="AA144"/>
  <c r="Z144"/>
  <c r="Y144"/>
  <c r="X144"/>
  <c r="W144"/>
  <c r="V144"/>
  <c r="U144"/>
  <c r="T144"/>
  <c r="S144"/>
  <c r="R144"/>
  <c r="M144"/>
  <c r="L144"/>
  <c r="K144"/>
  <c r="J144"/>
  <c r="I144"/>
  <c r="H144"/>
  <c r="G144"/>
  <c r="F144"/>
  <c r="AJ143"/>
  <c r="AI143"/>
  <c r="AH143"/>
  <c r="AG143"/>
  <c r="AA143"/>
  <c r="Z143"/>
  <c r="T143"/>
  <c r="S143"/>
  <c r="Q143"/>
  <c r="P143"/>
  <c r="O143"/>
  <c r="N143"/>
  <c r="M143"/>
  <c r="L143"/>
  <c r="F143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M142"/>
  <c r="L142"/>
  <c r="K142"/>
  <c r="J142"/>
  <c r="I142"/>
  <c r="H142"/>
  <c r="G142"/>
  <c r="F142"/>
  <c r="AJ141"/>
  <c r="AI141"/>
  <c r="AH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AG140"/>
  <c r="AF140"/>
  <c r="AE140"/>
  <c r="AD140"/>
  <c r="AC140"/>
  <c r="AB140"/>
  <c r="Y140"/>
  <c r="X140"/>
  <c r="W140"/>
  <c r="V140"/>
  <c r="U140"/>
  <c r="R140"/>
  <c r="Q140"/>
  <c r="P140"/>
  <c r="O140"/>
  <c r="N140"/>
  <c r="K140"/>
  <c r="J140"/>
  <c r="I140"/>
  <c r="H140"/>
  <c r="G140"/>
  <c r="AJ144" i="36"/>
  <c r="AI144"/>
  <c r="AH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AJ143"/>
  <c r="AI143"/>
  <c r="AH143"/>
  <c r="AG143"/>
  <c r="AC143"/>
  <c r="AB143"/>
  <c r="V143"/>
  <c r="U143"/>
  <c r="O143"/>
  <c r="N143"/>
  <c r="H143"/>
  <c r="G143"/>
  <c r="F143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M142"/>
  <c r="L142"/>
  <c r="K142"/>
  <c r="J142"/>
  <c r="I142"/>
  <c r="F142"/>
  <c r="AJ141"/>
  <c r="AI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AJ140"/>
  <c r="AH140"/>
  <c r="AF140"/>
  <c r="AE140"/>
  <c r="AD140"/>
  <c r="AA140"/>
  <c r="Z140"/>
  <c r="Y140"/>
  <c r="X140"/>
  <c r="W140"/>
  <c r="T140"/>
  <c r="S140"/>
  <c r="R140"/>
  <c r="Q140"/>
  <c r="P140"/>
  <c r="N140"/>
  <c r="M140"/>
  <c r="L140"/>
  <c r="K140"/>
  <c r="J140"/>
  <c r="I140"/>
  <c r="H140"/>
  <c r="G140"/>
  <c r="F140"/>
  <c r="AJ144" i="35"/>
  <c r="AI144"/>
  <c r="AH144"/>
  <c r="AG144"/>
  <c r="AF144"/>
  <c r="AE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AJ143"/>
  <c r="AF143"/>
  <c r="AE143"/>
  <c r="AD143"/>
  <c r="AC143"/>
  <c r="Y143"/>
  <c r="X143"/>
  <c r="R143"/>
  <c r="Q143"/>
  <c r="O143"/>
  <c r="K143"/>
  <c r="J143"/>
  <c r="AJ142"/>
  <c r="AI142"/>
  <c r="AH142"/>
  <c r="AG142"/>
  <c r="AF142"/>
  <c r="AE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AI141"/>
  <c r="AH141"/>
  <c r="AG141"/>
  <c r="AF141"/>
  <c r="AE141"/>
  <c r="AD141"/>
  <c r="AB141"/>
  <c r="AA141"/>
  <c r="Z141"/>
  <c r="Y141"/>
  <c r="X141"/>
  <c r="W141"/>
  <c r="V141"/>
  <c r="U141"/>
  <c r="T141"/>
  <c r="S141"/>
  <c r="R141"/>
  <c r="Q141"/>
  <c r="P141"/>
  <c r="N141"/>
  <c r="M141"/>
  <c r="L141"/>
  <c r="K141"/>
  <c r="J141"/>
  <c r="I141"/>
  <c r="H141"/>
  <c r="G141"/>
  <c r="F141"/>
  <c r="AJ140"/>
  <c r="AI140"/>
  <c r="AH140"/>
  <c r="AG140"/>
  <c r="AD140"/>
  <c r="AC140"/>
  <c r="AB140"/>
  <c r="AA140"/>
  <c r="Z140"/>
  <c r="W140"/>
  <c r="V140"/>
  <c r="U140"/>
  <c r="T140"/>
  <c r="S140"/>
  <c r="P140"/>
  <c r="O140"/>
  <c r="N140"/>
  <c r="M140"/>
  <c r="L140"/>
  <c r="I140"/>
  <c r="H140"/>
  <c r="G140"/>
  <c r="F140"/>
  <c r="AJ144" i="34"/>
  <c r="AI144"/>
  <c r="AG144"/>
  <c r="AF144"/>
  <c r="AE144"/>
  <c r="AD144"/>
  <c r="AC144"/>
  <c r="AB144"/>
  <c r="Y144"/>
  <c r="X144"/>
  <c r="W144"/>
  <c r="V144"/>
  <c r="U144"/>
  <c r="R144"/>
  <c r="Q144"/>
  <c r="P144"/>
  <c r="O144"/>
  <c r="N144"/>
  <c r="K144"/>
  <c r="J144"/>
  <c r="I144"/>
  <c r="H144"/>
  <c r="G144"/>
  <c r="AJ143"/>
  <c r="AH143"/>
  <c r="AG143"/>
  <c r="AA143"/>
  <c r="Z143"/>
  <c r="T143"/>
  <c r="S143"/>
  <c r="Q143"/>
  <c r="M143"/>
  <c r="L143"/>
  <c r="H143"/>
  <c r="F143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AJ141"/>
  <c r="AI141"/>
  <c r="AH141"/>
  <c r="AF141"/>
  <c r="AE141"/>
  <c r="AD141"/>
  <c r="AC141"/>
  <c r="AB141"/>
  <c r="AA141"/>
  <c r="Z141"/>
  <c r="Y141"/>
  <c r="X141"/>
  <c r="W141"/>
  <c r="V141"/>
  <c r="U141"/>
  <c r="T141"/>
  <c r="S141"/>
  <c r="R141"/>
  <c r="P141"/>
  <c r="O141"/>
  <c r="N141"/>
  <c r="M141"/>
  <c r="L141"/>
  <c r="K141"/>
  <c r="J141"/>
  <c r="I141"/>
  <c r="G141"/>
  <c r="F141"/>
  <c r="AJ140"/>
  <c r="AI140"/>
  <c r="AG140"/>
  <c r="AF140"/>
  <c r="AE140"/>
  <c r="AD140"/>
  <c r="AC140"/>
  <c r="AB140"/>
  <c r="Y140"/>
  <c r="X140"/>
  <c r="W140"/>
  <c r="V140"/>
  <c r="U140"/>
  <c r="R140"/>
  <c r="Q140"/>
  <c r="P140"/>
  <c r="O140"/>
  <c r="N140"/>
  <c r="K140"/>
  <c r="J140"/>
  <c r="I140"/>
  <c r="H140"/>
  <c r="G140"/>
  <c r="AJ144" i="33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AJ143"/>
  <c r="AD143"/>
  <c r="AC143"/>
  <c r="W143"/>
  <c r="V143"/>
  <c r="P143"/>
  <c r="O143"/>
  <c r="I143"/>
  <c r="H143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N141"/>
  <c r="M141"/>
  <c r="L141"/>
  <c r="K141"/>
  <c r="J141"/>
  <c r="I141"/>
  <c r="G141"/>
  <c r="F141"/>
  <c r="AI140"/>
  <c r="AH140"/>
  <c r="AG140"/>
  <c r="AF140"/>
  <c r="AE140"/>
  <c r="AB140"/>
  <c r="AA140"/>
  <c r="Z140"/>
  <c r="Y140"/>
  <c r="X140"/>
  <c r="U140"/>
  <c r="T140"/>
  <c r="S140"/>
  <c r="R140"/>
  <c r="Q140"/>
  <c r="O140"/>
  <c r="N140"/>
  <c r="M140"/>
  <c r="L140"/>
  <c r="K140"/>
  <c r="J140"/>
  <c r="H140"/>
  <c r="G140"/>
  <c r="F140"/>
  <c r="AJ144" i="32"/>
  <c r="AI144"/>
  <c r="AH144"/>
  <c r="AG144"/>
  <c r="AF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AG143"/>
  <c r="AF143"/>
  <c r="AE143"/>
  <c r="Z143"/>
  <c r="Y143"/>
  <c r="S143"/>
  <c r="R143"/>
  <c r="L143"/>
  <c r="AJ142"/>
  <c r="AI142"/>
  <c r="AH142"/>
  <c r="AG142"/>
  <c r="AF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AJ141"/>
  <c r="AI141"/>
  <c r="AH141"/>
  <c r="AG141"/>
  <c r="AF141"/>
  <c r="AE141"/>
  <c r="AD141"/>
  <c r="AC141"/>
  <c r="AB141"/>
  <c r="AA141"/>
  <c r="X141"/>
  <c r="W141"/>
  <c r="V141"/>
  <c r="U141"/>
  <c r="T141"/>
  <c r="Q141"/>
  <c r="P141"/>
  <c r="O141"/>
  <c r="N141"/>
  <c r="M141"/>
  <c r="K141"/>
  <c r="J141"/>
  <c r="I141"/>
  <c r="H141"/>
  <c r="G141"/>
  <c r="F141"/>
  <c r="AJ140"/>
  <c r="AI140"/>
  <c r="AH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K121" i="31"/>
  <c r="L121"/>
  <c r="M121"/>
  <c r="N121"/>
  <c r="O121"/>
  <c r="K129"/>
  <c r="L129"/>
  <c r="M129"/>
  <c r="N129"/>
  <c r="O129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N144"/>
  <c r="M144"/>
  <c r="G144"/>
  <c r="F144"/>
  <c r="AJ143"/>
  <c r="AI143"/>
  <c r="AH143"/>
  <c r="AB143"/>
  <c r="U143"/>
  <c r="T143"/>
  <c r="S143"/>
  <c r="R143"/>
  <c r="Q143"/>
  <c r="P143"/>
  <c r="O143"/>
  <c r="N143"/>
  <c r="M143"/>
  <c r="L143"/>
  <c r="K143"/>
  <c r="J143"/>
  <c r="I143"/>
  <c r="H143"/>
  <c r="G143"/>
  <c r="F143"/>
  <c r="AJ142"/>
  <c r="AI142"/>
  <c r="AG142"/>
  <c r="AF142"/>
  <c r="AE142"/>
  <c r="AD142"/>
  <c r="AC142"/>
  <c r="AB142"/>
  <c r="AA142"/>
  <c r="Z142"/>
  <c r="Y142"/>
  <c r="X142"/>
  <c r="W142"/>
  <c r="V142"/>
  <c r="U142"/>
  <c r="T142"/>
  <c r="N142"/>
  <c r="M142"/>
  <c r="L142"/>
  <c r="K142"/>
  <c r="J142"/>
  <c r="I142"/>
  <c r="H142"/>
  <c r="G142"/>
  <c r="F142"/>
  <c r="AJ141"/>
  <c r="AH141"/>
  <c r="AG141"/>
  <c r="AF141"/>
  <c r="AE141"/>
  <c r="AD141"/>
  <c r="AC141"/>
  <c r="AA141"/>
  <c r="Z141"/>
  <c r="Y141"/>
  <c r="X141"/>
  <c r="W141"/>
  <c r="V141"/>
  <c r="T141"/>
  <c r="S141"/>
  <c r="R141"/>
  <c r="Q141"/>
  <c r="P141"/>
  <c r="O141"/>
  <c r="N141"/>
  <c r="M141"/>
  <c r="L141"/>
  <c r="K141"/>
  <c r="J141"/>
  <c r="I141"/>
  <c r="H141"/>
  <c r="G141"/>
  <c r="F141"/>
  <c r="AI140"/>
  <c r="AH140"/>
  <c r="AG140"/>
  <c r="AF140"/>
  <c r="AE140"/>
  <c r="AD140"/>
  <c r="AC140"/>
  <c r="AB140"/>
  <c r="AA140"/>
  <c r="Z140"/>
  <c r="Y140"/>
  <c r="X140"/>
  <c r="W140"/>
  <c r="V140"/>
  <c r="U140"/>
  <c r="S140"/>
  <c r="R140"/>
  <c r="Q140"/>
  <c r="P140"/>
  <c r="O140"/>
  <c r="AE144" i="30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AJ143"/>
  <c r="AI143"/>
  <c r="AH143"/>
  <c r="AG143"/>
  <c r="AF143"/>
  <c r="AE143"/>
  <c r="X143"/>
  <c r="W143"/>
  <c r="V143"/>
  <c r="U143"/>
  <c r="T143"/>
  <c r="S143"/>
  <c r="R143"/>
  <c r="Q143"/>
  <c r="P143"/>
  <c r="O143"/>
  <c r="N143"/>
  <c r="M143"/>
  <c r="L143"/>
  <c r="K143"/>
  <c r="J143"/>
  <c r="I143"/>
  <c r="F143"/>
  <c r="AI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H142"/>
  <c r="G142"/>
  <c r="F142"/>
  <c r="AJ141"/>
  <c r="AI141"/>
  <c r="AH141"/>
  <c r="AG141"/>
  <c r="AF141"/>
  <c r="AE141"/>
  <c r="AD141"/>
  <c r="AC141"/>
  <c r="AB141"/>
  <c r="AA141"/>
  <c r="Z141"/>
  <c r="Y141"/>
  <c r="V141"/>
  <c r="U141"/>
  <c r="T141"/>
  <c r="S141"/>
  <c r="R141"/>
  <c r="Q141"/>
  <c r="P141"/>
  <c r="O141"/>
  <c r="N141"/>
  <c r="M141"/>
  <c r="L141"/>
  <c r="K141"/>
  <c r="I141"/>
  <c r="H141"/>
  <c r="G141"/>
  <c r="AJ140"/>
  <c r="AH140"/>
  <c r="AG140"/>
  <c r="AF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AK125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AK119"/>
  <c r="AK110"/>
  <c r="AJ129" i="29"/>
  <c r="AI129"/>
  <c r="AH129"/>
  <c r="AG129"/>
  <c r="AF129"/>
  <c r="AD129"/>
  <c r="AC129"/>
  <c r="AB129"/>
  <c r="AA129"/>
  <c r="Z129"/>
  <c r="Y129"/>
  <c r="X129"/>
  <c r="W129"/>
  <c r="V129"/>
  <c r="U129"/>
  <c r="T129"/>
  <c r="S129"/>
  <c r="R129"/>
  <c r="Q129"/>
  <c r="P129"/>
  <c r="N129"/>
  <c r="M129"/>
  <c r="L129"/>
  <c r="K129"/>
  <c r="J129"/>
  <c r="I129"/>
  <c r="H129"/>
  <c r="G129"/>
  <c r="F129"/>
  <c r="AK125"/>
  <c r="AJ121"/>
  <c r="AI121"/>
  <c r="AH121"/>
  <c r="AG121"/>
  <c r="AF121"/>
  <c r="AD121"/>
  <c r="AC121"/>
  <c r="AB121"/>
  <c r="AA121"/>
  <c r="Z121"/>
  <c r="Y121"/>
  <c r="X121"/>
  <c r="W121"/>
  <c r="V121"/>
  <c r="U121"/>
  <c r="T121"/>
  <c r="S121"/>
  <c r="R121"/>
  <c r="Q121"/>
  <c r="P121"/>
  <c r="N121"/>
  <c r="M121"/>
  <c r="L121"/>
  <c r="K121"/>
  <c r="J121"/>
  <c r="I121"/>
  <c r="H121"/>
  <c r="G121"/>
  <c r="F121"/>
  <c r="AK119"/>
  <c r="AK110"/>
  <c r="AJ144"/>
  <c r="AI144"/>
  <c r="AH144"/>
  <c r="AG144"/>
  <c r="AF144"/>
  <c r="AE144"/>
  <c r="AD144"/>
  <c r="AC144"/>
  <c r="AB144"/>
  <c r="AA144"/>
  <c r="Z144"/>
  <c r="Y144"/>
  <c r="U144"/>
  <c r="T144"/>
  <c r="S144"/>
  <c r="R144"/>
  <c r="O144"/>
  <c r="N144"/>
  <c r="M144"/>
  <c r="L144"/>
  <c r="K144"/>
  <c r="J144"/>
  <c r="I144"/>
  <c r="G144"/>
  <c r="F144"/>
  <c r="AJ143"/>
  <c r="AG143"/>
  <c r="Y143"/>
  <c r="X143"/>
  <c r="W143"/>
  <c r="V143"/>
  <c r="R143"/>
  <c r="Q143"/>
  <c r="P143"/>
  <c r="L143"/>
  <c r="H143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O142"/>
  <c r="N142"/>
  <c r="M142"/>
  <c r="L142"/>
  <c r="K142"/>
  <c r="J142"/>
  <c r="I142"/>
  <c r="H142"/>
  <c r="G142"/>
  <c r="F142"/>
  <c r="AJ141"/>
  <c r="AI141"/>
  <c r="AH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K141"/>
  <c r="J141"/>
  <c r="I141"/>
  <c r="H141"/>
  <c r="G141"/>
  <c r="F141"/>
  <c r="AJ140"/>
  <c r="AI140"/>
  <c r="AH140"/>
  <c r="AG140"/>
  <c r="AF140"/>
  <c r="AE140"/>
  <c r="AD140"/>
  <c r="AC140"/>
  <c r="AB140"/>
  <c r="AA140"/>
  <c r="Z140"/>
  <c r="U140"/>
  <c r="T140"/>
  <c r="S140"/>
  <c r="R140"/>
  <c r="Q140"/>
  <c r="P140"/>
  <c r="O140"/>
  <c r="N140"/>
  <c r="M140"/>
  <c r="L140"/>
  <c r="K140"/>
  <c r="J140"/>
  <c r="I140"/>
  <c r="G140"/>
  <c r="F140"/>
  <c r="AH140" i="28"/>
  <c r="AI140"/>
  <c r="AJ140"/>
  <c r="AH141"/>
  <c r="AI141"/>
  <c r="AJ142"/>
  <c r="AH143"/>
  <c r="AI143"/>
  <c r="AJ143"/>
  <c r="AJ144"/>
  <c r="Z144"/>
  <c r="Y144"/>
  <c r="X144"/>
  <c r="W144"/>
  <c r="S144"/>
  <c r="R144"/>
  <c r="Q144"/>
  <c r="P144"/>
  <c r="J144"/>
  <c r="I144"/>
  <c r="H144"/>
  <c r="AG143"/>
  <c r="AF143"/>
  <c r="AE143"/>
  <c r="AD143"/>
  <c r="AC143"/>
  <c r="AB143"/>
  <c r="AA143"/>
  <c r="V143"/>
  <c r="U143"/>
  <c r="T143"/>
  <c r="O143"/>
  <c r="N143"/>
  <c r="M143"/>
  <c r="L143"/>
  <c r="K143"/>
  <c r="H143"/>
  <c r="G143"/>
  <c r="F143"/>
  <c r="AC142"/>
  <c r="AB142"/>
  <c r="Z142"/>
  <c r="Y142"/>
  <c r="X142"/>
  <c r="W142"/>
  <c r="V142"/>
  <c r="U142"/>
  <c r="S142"/>
  <c r="R142"/>
  <c r="Q142"/>
  <c r="P142"/>
  <c r="O142"/>
  <c r="N142"/>
  <c r="L142"/>
  <c r="J142"/>
  <c r="I142"/>
  <c r="H142"/>
  <c r="G142"/>
  <c r="F142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G141"/>
  <c r="F141"/>
  <c r="AG140"/>
  <c r="AF140"/>
  <c r="AE140"/>
  <c r="AD140"/>
  <c r="AA140"/>
  <c r="Z140"/>
  <c r="Y140"/>
  <c r="X140"/>
  <c r="W140"/>
  <c r="T140"/>
  <c r="S140"/>
  <c r="R140"/>
  <c r="Q140"/>
  <c r="P140"/>
  <c r="M140"/>
  <c r="K140"/>
  <c r="J140"/>
  <c r="I140"/>
  <c r="H140"/>
  <c r="AB144" i="12"/>
  <c r="X144"/>
  <c r="W144"/>
  <c r="U144"/>
  <c r="S144"/>
  <c r="R144"/>
  <c r="Q144"/>
  <c r="P144"/>
  <c r="N144"/>
  <c r="M144"/>
  <c r="G144"/>
  <c r="AG143"/>
  <c r="AF143"/>
  <c r="AE143"/>
  <c r="AD143"/>
  <c r="AC143"/>
  <c r="AB143"/>
  <c r="AA143"/>
  <c r="Z143"/>
  <c r="Y143"/>
  <c r="V143"/>
  <c r="U143"/>
  <c r="T143"/>
  <c r="O143"/>
  <c r="N143"/>
  <c r="L143"/>
  <c r="K143"/>
  <c r="J143"/>
  <c r="I143"/>
  <c r="H143"/>
  <c r="G143"/>
  <c r="F143"/>
  <c r="AC142"/>
  <c r="AB142"/>
  <c r="X142"/>
  <c r="W142"/>
  <c r="V142"/>
  <c r="S142"/>
  <c r="R142"/>
  <c r="Q142"/>
  <c r="P142"/>
  <c r="O142"/>
  <c r="N142"/>
  <c r="M142"/>
  <c r="J142"/>
  <c r="I142"/>
  <c r="H142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AG140"/>
  <c r="AF140"/>
  <c r="AE140"/>
  <c r="AD140"/>
  <c r="AA140"/>
  <c r="Z140"/>
  <c r="Y140"/>
  <c r="X140"/>
  <c r="W140"/>
  <c r="U140"/>
  <c r="T140"/>
  <c r="S140"/>
  <c r="R140"/>
  <c r="Q140"/>
  <c r="P140"/>
  <c r="N140"/>
  <c r="M140"/>
  <c r="L140"/>
  <c r="K140"/>
  <c r="G140"/>
  <c r="F140"/>
  <c r="G140" i="27"/>
  <c r="H140"/>
  <c r="I140"/>
  <c r="J140"/>
  <c r="L140"/>
  <c r="M140"/>
  <c r="N140"/>
  <c r="O140"/>
  <c r="P140"/>
  <c r="S140"/>
  <c r="T140"/>
  <c r="U140"/>
  <c r="V140"/>
  <c r="W140"/>
  <c r="X140"/>
  <c r="Z140"/>
  <c r="AA140"/>
  <c r="AB140"/>
  <c r="AC140"/>
  <c r="AD140"/>
  <c r="AG140"/>
  <c r="AH140"/>
  <c r="AI140"/>
  <c r="AJ140"/>
  <c r="G141"/>
  <c r="H141"/>
  <c r="I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G142"/>
  <c r="H142"/>
  <c r="I142"/>
  <c r="J142"/>
  <c r="K142"/>
  <c r="L142"/>
  <c r="M142"/>
  <c r="N142"/>
  <c r="Q142"/>
  <c r="R142"/>
  <c r="S142"/>
  <c r="T142"/>
  <c r="U142"/>
  <c r="V142"/>
  <c r="Y142"/>
  <c r="Z142"/>
  <c r="AA142"/>
  <c r="AB142"/>
  <c r="AC142"/>
  <c r="AE142"/>
  <c r="AF142"/>
  <c r="J143"/>
  <c r="K143"/>
  <c r="O143"/>
  <c r="P143"/>
  <c r="Q143"/>
  <c r="R143"/>
  <c r="W143"/>
  <c r="X143"/>
  <c r="Y143"/>
  <c r="AD143"/>
  <c r="AE143"/>
  <c r="AF143"/>
  <c r="AG143"/>
  <c r="AH143"/>
  <c r="AI143"/>
  <c r="AJ143"/>
  <c r="F143"/>
  <c r="F142"/>
  <c r="F141"/>
  <c r="I144"/>
  <c r="J144"/>
  <c r="Q144"/>
  <c r="X144"/>
  <c r="AE144"/>
  <c r="AK144" i="33" l="1"/>
  <c r="AK142" i="34"/>
  <c r="AK142" i="33"/>
  <c r="AK129" i="30"/>
  <c r="AK121"/>
  <c r="AK163" i="38" l="1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AK154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AK148"/>
  <c r="AK141"/>
  <c r="AK139"/>
  <c r="AK158" l="1"/>
  <c r="J42"/>
  <c r="K42" s="1"/>
  <c r="L42" s="1"/>
  <c r="L116" s="1"/>
  <c r="J52"/>
  <c r="AK150"/>
  <c r="K152" l="1"/>
  <c r="K116"/>
  <c r="L152"/>
  <c r="M42"/>
  <c r="M116" s="1"/>
  <c r="J40"/>
  <c r="J41"/>
  <c r="K52"/>
  <c r="J38"/>
  <c r="M152" l="1"/>
  <c r="N42"/>
  <c r="O42" s="1"/>
  <c r="P42" s="1"/>
  <c r="Q42" s="1"/>
  <c r="K38"/>
  <c r="J49"/>
  <c r="K41"/>
  <c r="J47"/>
  <c r="J50"/>
  <c r="J45"/>
  <c r="J55"/>
  <c r="L52"/>
  <c r="K59"/>
  <c r="K126"/>
  <c r="K40"/>
  <c r="N116" l="1"/>
  <c r="N152"/>
  <c r="L40"/>
  <c r="K114"/>
  <c r="K50"/>
  <c r="K49"/>
  <c r="K55"/>
  <c r="K47"/>
  <c r="L59"/>
  <c r="L126"/>
  <c r="M52"/>
  <c r="R42"/>
  <c r="Q152"/>
  <c r="Q116"/>
  <c r="K45"/>
  <c r="L41"/>
  <c r="K115"/>
  <c r="L38"/>
  <c r="K112"/>
  <c r="O152"/>
  <c r="O116"/>
  <c r="P116"/>
  <c r="P152"/>
  <c r="K123" l="1"/>
  <c r="L49"/>
  <c r="K124"/>
  <c r="L50"/>
  <c r="K121"/>
  <c r="L47"/>
  <c r="M40"/>
  <c r="L114"/>
  <c r="K119"/>
  <c r="L45"/>
  <c r="M59"/>
  <c r="M126"/>
  <c r="N52"/>
  <c r="M38"/>
  <c r="L112"/>
  <c r="L115"/>
  <c r="M41"/>
  <c r="S42"/>
  <c r="R152"/>
  <c r="R116"/>
  <c r="K129"/>
  <c r="L55"/>
  <c r="L129" l="1"/>
  <c r="M55"/>
  <c r="M45"/>
  <c r="L119"/>
  <c r="M47"/>
  <c r="L121"/>
  <c r="M50"/>
  <c r="L124"/>
  <c r="N41"/>
  <c r="M115"/>
  <c r="O52"/>
  <c r="N59"/>
  <c r="N126"/>
  <c r="T42"/>
  <c r="S152"/>
  <c r="S116"/>
  <c r="N38"/>
  <c r="M112"/>
  <c r="N40"/>
  <c r="M114"/>
  <c r="M49"/>
  <c r="L123"/>
  <c r="U42" l="1"/>
  <c r="T152"/>
  <c r="T116"/>
  <c r="O41"/>
  <c r="N115"/>
  <c r="N45"/>
  <c r="M119"/>
  <c r="N49"/>
  <c r="M123"/>
  <c r="N114"/>
  <c r="O40"/>
  <c r="N50"/>
  <c r="M124"/>
  <c r="N112"/>
  <c r="O38"/>
  <c r="P52"/>
  <c r="O59"/>
  <c r="O126"/>
  <c r="N47"/>
  <c r="M121"/>
  <c r="N55"/>
  <c r="M129"/>
  <c r="O55" l="1"/>
  <c r="N129"/>
  <c r="O47"/>
  <c r="N121"/>
  <c r="Q52"/>
  <c r="P59"/>
  <c r="P126"/>
  <c r="N119"/>
  <c r="O45"/>
  <c r="P41"/>
  <c r="O115"/>
  <c r="P40"/>
  <c r="O114"/>
  <c r="O50"/>
  <c r="N124"/>
  <c r="O49"/>
  <c r="N123"/>
  <c r="V42"/>
  <c r="U152"/>
  <c r="U116"/>
  <c r="P38"/>
  <c r="O112"/>
  <c r="P49" l="1"/>
  <c r="O123"/>
  <c r="P50"/>
  <c r="O124"/>
  <c r="Q126"/>
  <c r="R52"/>
  <c r="Q59"/>
  <c r="P55"/>
  <c r="O129"/>
  <c r="Q38"/>
  <c r="P112"/>
  <c r="P45"/>
  <c r="O119"/>
  <c r="W42"/>
  <c r="V116"/>
  <c r="V152"/>
  <c r="Q40"/>
  <c r="P114"/>
  <c r="Q41"/>
  <c r="P115"/>
  <c r="P47"/>
  <c r="O121"/>
  <c r="X42" l="1"/>
  <c r="W116"/>
  <c r="W152"/>
  <c r="Q45"/>
  <c r="P119"/>
  <c r="R126"/>
  <c r="S52"/>
  <c r="R59"/>
  <c r="Q50"/>
  <c r="P124"/>
  <c r="Q47"/>
  <c r="P121"/>
  <c r="Q115"/>
  <c r="R41"/>
  <c r="Q112"/>
  <c r="R38"/>
  <c r="Q55"/>
  <c r="P129"/>
  <c r="Q49"/>
  <c r="P123"/>
  <c r="Q114"/>
  <c r="R40"/>
  <c r="R114" l="1"/>
  <c r="S40"/>
  <c r="T52"/>
  <c r="S59"/>
  <c r="S126"/>
  <c r="Y42"/>
  <c r="X116"/>
  <c r="X152"/>
  <c r="R49"/>
  <c r="Q123"/>
  <c r="R112"/>
  <c r="S38"/>
  <c r="R115"/>
  <c r="S41"/>
  <c r="R50"/>
  <c r="Q124"/>
  <c r="Q129"/>
  <c r="R55"/>
  <c r="Q121"/>
  <c r="R47"/>
  <c r="Q119"/>
  <c r="R45"/>
  <c r="R119" l="1"/>
  <c r="S45"/>
  <c r="T38"/>
  <c r="S112"/>
  <c r="R123"/>
  <c r="S49"/>
  <c r="Z42"/>
  <c r="Y152"/>
  <c r="Y116"/>
  <c r="R121"/>
  <c r="S47"/>
  <c r="R129"/>
  <c r="S55"/>
  <c r="R124"/>
  <c r="S50"/>
  <c r="S115"/>
  <c r="T41"/>
  <c r="U52"/>
  <c r="U126" s="1"/>
  <c r="T59"/>
  <c r="T126"/>
  <c r="T40"/>
  <c r="S114"/>
  <c r="U40" l="1"/>
  <c r="T114"/>
  <c r="V52"/>
  <c r="U59"/>
  <c r="AA42"/>
  <c r="Z152"/>
  <c r="Z116"/>
  <c r="S129"/>
  <c r="T55"/>
  <c r="U38"/>
  <c r="T112"/>
  <c r="T45"/>
  <c r="S119"/>
  <c r="T115"/>
  <c r="U41"/>
  <c r="S124"/>
  <c r="T50"/>
  <c r="T47"/>
  <c r="S121"/>
  <c r="S123"/>
  <c r="T49"/>
  <c r="U45" l="1"/>
  <c r="T119"/>
  <c r="V38"/>
  <c r="U112"/>
  <c r="V41"/>
  <c r="U115"/>
  <c r="T129"/>
  <c r="U55"/>
  <c r="V40"/>
  <c r="U114"/>
  <c r="T123"/>
  <c r="U49"/>
  <c r="U47"/>
  <c r="T121"/>
  <c r="AB42"/>
  <c r="AA152"/>
  <c r="AA116"/>
  <c r="T124"/>
  <c r="U50"/>
  <c r="V126"/>
  <c r="W52"/>
  <c r="V59"/>
  <c r="V50" l="1"/>
  <c r="U124"/>
  <c r="AC42"/>
  <c r="AB152"/>
  <c r="AB116"/>
  <c r="V49"/>
  <c r="U123"/>
  <c r="V47"/>
  <c r="U121"/>
  <c r="V114"/>
  <c r="W40"/>
  <c r="V55"/>
  <c r="U129"/>
  <c r="V112"/>
  <c r="W38"/>
  <c r="X52"/>
  <c r="W59"/>
  <c r="W126"/>
  <c r="V115"/>
  <c r="W41"/>
  <c r="V45"/>
  <c r="U119"/>
  <c r="W115" l="1"/>
  <c r="X41"/>
  <c r="X40"/>
  <c r="W114"/>
  <c r="AD42"/>
  <c r="AC152"/>
  <c r="AC116"/>
  <c r="V119"/>
  <c r="W45"/>
  <c r="Y52"/>
  <c r="X126"/>
  <c r="X59"/>
  <c r="V129"/>
  <c r="W55"/>
  <c r="V121"/>
  <c r="W47"/>
  <c r="V123"/>
  <c r="W49"/>
  <c r="V124"/>
  <c r="W50"/>
  <c r="X38"/>
  <c r="W112"/>
  <c r="Y38" l="1"/>
  <c r="X112"/>
  <c r="W129"/>
  <c r="X55"/>
  <c r="Y126"/>
  <c r="Z52"/>
  <c r="Y59"/>
  <c r="AE42"/>
  <c r="AD116"/>
  <c r="AD152"/>
  <c r="Y40"/>
  <c r="X114"/>
  <c r="Y41"/>
  <c r="X115"/>
  <c r="W123"/>
  <c r="X49"/>
  <c r="X47"/>
  <c r="W121"/>
  <c r="W124"/>
  <c r="X50"/>
  <c r="X45"/>
  <c r="W119"/>
  <c r="X123" l="1"/>
  <c r="Y49"/>
  <c r="Y115"/>
  <c r="Z41"/>
  <c r="Y112"/>
  <c r="Z38"/>
  <c r="X119"/>
  <c r="Y45"/>
  <c r="X124"/>
  <c r="Y50"/>
  <c r="X121"/>
  <c r="Y47"/>
  <c r="Z126"/>
  <c r="AA52"/>
  <c r="Z59"/>
  <c r="Y114"/>
  <c r="Z40"/>
  <c r="AF42"/>
  <c r="AE116"/>
  <c r="AE152"/>
  <c r="X129"/>
  <c r="Y55"/>
  <c r="Z49" l="1"/>
  <c r="Y123"/>
  <c r="Y129"/>
  <c r="Z55"/>
  <c r="AG42"/>
  <c r="AF116"/>
  <c r="AF152"/>
  <c r="Z114"/>
  <c r="AA40"/>
  <c r="Y119"/>
  <c r="Z45"/>
  <c r="Z115"/>
  <c r="AA41"/>
  <c r="AB52"/>
  <c r="AA126"/>
  <c r="AA59"/>
  <c r="Y121"/>
  <c r="Z47"/>
  <c r="Z50"/>
  <c r="Y124"/>
  <c r="Z112"/>
  <c r="AA38"/>
  <c r="Z124" l="1"/>
  <c r="AA50"/>
  <c r="AC52"/>
  <c r="AB126"/>
  <c r="AB59"/>
  <c r="Z119"/>
  <c r="AA45"/>
  <c r="AA112"/>
  <c r="AB38"/>
  <c r="AA115"/>
  <c r="AB41"/>
  <c r="Z129"/>
  <c r="AA55"/>
  <c r="Z121"/>
  <c r="AA47"/>
  <c r="AA114"/>
  <c r="AB40"/>
  <c r="AH42"/>
  <c r="AG152"/>
  <c r="AG116"/>
  <c r="Z123"/>
  <c r="AA49"/>
  <c r="AA123" l="1"/>
  <c r="AB49"/>
  <c r="AI42"/>
  <c r="AH152"/>
  <c r="AH116"/>
  <c r="AC41"/>
  <c r="AB115"/>
  <c r="AC38"/>
  <c r="AB112"/>
  <c r="AA119"/>
  <c r="AB45"/>
  <c r="AC126"/>
  <c r="AD52"/>
  <c r="AC59"/>
  <c r="AA121"/>
  <c r="AB47"/>
  <c r="AA124"/>
  <c r="AB50"/>
  <c r="AC40"/>
  <c r="AB114"/>
  <c r="AA129"/>
  <c r="AB55"/>
  <c r="AD126" l="1"/>
  <c r="AE52"/>
  <c r="AD59"/>
  <c r="AC114"/>
  <c r="AD40"/>
  <c r="AB124"/>
  <c r="AC50"/>
  <c r="AC45"/>
  <c r="AB119"/>
  <c r="AC115"/>
  <c r="AD41"/>
  <c r="AB123"/>
  <c r="AC49"/>
  <c r="AB129"/>
  <c r="AC55"/>
  <c r="AC47"/>
  <c r="AB121"/>
  <c r="AC112"/>
  <c r="AD38"/>
  <c r="AJ42"/>
  <c r="AI152"/>
  <c r="AI116"/>
  <c r="AD112" l="1"/>
  <c r="AE38"/>
  <c r="AC121"/>
  <c r="AD47"/>
  <c r="AD115"/>
  <c r="AE41"/>
  <c r="AD114"/>
  <c r="AE40"/>
  <c r="AC119"/>
  <c r="AD45"/>
  <c r="AF52"/>
  <c r="AE59"/>
  <c r="AE126"/>
  <c r="AJ152"/>
  <c r="AJ116"/>
  <c r="AC129"/>
  <c r="AD55"/>
  <c r="AD49"/>
  <c r="AC123"/>
  <c r="AD50"/>
  <c r="AC124"/>
  <c r="AD129" l="1"/>
  <c r="AE55"/>
  <c r="AF40"/>
  <c r="AE114"/>
  <c r="AD121"/>
  <c r="AE47"/>
  <c r="AD123"/>
  <c r="AE49"/>
  <c r="AD119"/>
  <c r="AE45"/>
  <c r="AE115"/>
  <c r="AF41"/>
  <c r="AD124"/>
  <c r="AE50"/>
  <c r="AG52"/>
  <c r="AF126"/>
  <c r="AF59"/>
  <c r="AF38"/>
  <c r="AE112"/>
  <c r="AF45" l="1"/>
  <c r="AE119"/>
  <c r="AG38"/>
  <c r="AF112"/>
  <c r="AE124"/>
  <c r="AF50"/>
  <c r="AG41"/>
  <c r="AF115"/>
  <c r="AG40"/>
  <c r="AF114"/>
  <c r="AG126"/>
  <c r="AH52"/>
  <c r="AG59"/>
  <c r="AE123"/>
  <c r="AF49"/>
  <c r="AF47"/>
  <c r="AE121"/>
  <c r="AE129"/>
  <c r="AF55"/>
  <c r="AG114" l="1"/>
  <c r="AH40"/>
  <c r="AG115"/>
  <c r="AH41"/>
  <c r="AF124"/>
  <c r="AG50"/>
  <c r="AF129"/>
  <c r="AG55"/>
  <c r="AF123"/>
  <c r="AG49"/>
  <c r="AG112"/>
  <c r="AH38"/>
  <c r="AF119"/>
  <c r="AG45"/>
  <c r="AF121"/>
  <c r="AG47"/>
  <c r="AH126"/>
  <c r="AI52"/>
  <c r="AH59"/>
  <c r="AI126" l="1"/>
  <c r="AJ52"/>
  <c r="AI59"/>
  <c r="AG121"/>
  <c r="AH47"/>
  <c r="AH112"/>
  <c r="AI38"/>
  <c r="AG129"/>
  <c r="AH55"/>
  <c r="AH114"/>
  <c r="AI40"/>
  <c r="AG119"/>
  <c r="AH45"/>
  <c r="AH49"/>
  <c r="AG123"/>
  <c r="AH50"/>
  <c r="AG124"/>
  <c r="AH115"/>
  <c r="AI41"/>
  <c r="AI115" l="1"/>
  <c r="AJ41"/>
  <c r="AJ115" s="1"/>
  <c r="AH119"/>
  <c r="AI45"/>
  <c r="AH129"/>
  <c r="AI55"/>
  <c r="AJ38"/>
  <c r="AJ112" s="1"/>
  <c r="AI112"/>
  <c r="AH123"/>
  <c r="AI49"/>
  <c r="AJ40"/>
  <c r="AJ114" s="1"/>
  <c r="AI114"/>
  <c r="AH121"/>
  <c r="AI47"/>
  <c r="AH124"/>
  <c r="AI50"/>
  <c r="AJ126"/>
  <c r="AJ59"/>
  <c r="AJ47" l="1"/>
  <c r="AJ121" s="1"/>
  <c r="AI121"/>
  <c r="AI129"/>
  <c r="AJ55"/>
  <c r="AJ129" s="1"/>
  <c r="AI124"/>
  <c r="AJ50"/>
  <c r="AI123"/>
  <c r="AJ49"/>
  <c r="AJ123" s="1"/>
  <c r="AI119"/>
  <c r="AJ45"/>
  <c r="AJ119" s="1"/>
  <c r="AJ124" l="1"/>
  <c r="AJ129" i="37" l="1"/>
  <c r="AI129"/>
  <c r="AH129"/>
  <c r="AG129"/>
  <c r="AF129"/>
  <c r="AE129"/>
  <c r="AD129"/>
  <c r="AC129"/>
  <c r="AB129"/>
  <c r="AA129"/>
  <c r="Z129"/>
  <c r="Y129"/>
  <c r="U129"/>
  <c r="T129"/>
  <c r="S129"/>
  <c r="R129"/>
  <c r="Q129"/>
  <c r="P129"/>
  <c r="N129"/>
  <c r="M129"/>
  <c r="L129"/>
  <c r="K129"/>
  <c r="J129"/>
  <c r="G129"/>
  <c r="F129"/>
  <c r="AK125"/>
  <c r="AJ121"/>
  <c r="AI121"/>
  <c r="AH121"/>
  <c r="AG121"/>
  <c r="AF121"/>
  <c r="AE121"/>
  <c r="AD121"/>
  <c r="AC121"/>
  <c r="AB121"/>
  <c r="AA121"/>
  <c r="Z121"/>
  <c r="Y121"/>
  <c r="U121"/>
  <c r="T121"/>
  <c r="S121"/>
  <c r="R121"/>
  <c r="Q121"/>
  <c r="P121"/>
  <c r="N121"/>
  <c r="M121"/>
  <c r="L121"/>
  <c r="K121"/>
  <c r="J121"/>
  <c r="G121"/>
  <c r="F121"/>
  <c r="AK119"/>
  <c r="AK112"/>
  <c r="AK110"/>
  <c r="E36"/>
  <c r="F36" s="1"/>
  <c r="H58" l="1"/>
  <c r="F75"/>
  <c r="G36"/>
  <c r="H33"/>
  <c r="I33" s="1"/>
  <c r="J33" s="1"/>
  <c r="K33" s="1"/>
  <c r="L33" s="1"/>
  <c r="M33" s="1"/>
  <c r="N33" s="1"/>
  <c r="H34"/>
  <c r="I34" s="1"/>
  <c r="J34" s="1"/>
  <c r="K34" s="1"/>
  <c r="K73" s="1"/>
  <c r="H38"/>
  <c r="H40"/>
  <c r="H41"/>
  <c r="H45"/>
  <c r="H46"/>
  <c r="H47"/>
  <c r="H49"/>
  <c r="H50"/>
  <c r="H53"/>
  <c r="I53" s="1"/>
  <c r="J53" s="1"/>
  <c r="K53" s="1"/>
  <c r="L53" s="1"/>
  <c r="M53" s="1"/>
  <c r="N53" s="1"/>
  <c r="H55"/>
  <c r="H57"/>
  <c r="I72" l="1"/>
  <c r="I107"/>
  <c r="J73"/>
  <c r="J72"/>
  <c r="J107"/>
  <c r="J124"/>
  <c r="I60"/>
  <c r="K72"/>
  <c r="I124"/>
  <c r="J60"/>
  <c r="M60"/>
  <c r="K107"/>
  <c r="K60"/>
  <c r="K124"/>
  <c r="M124"/>
  <c r="L72"/>
  <c r="I58"/>
  <c r="I55"/>
  <c r="I49"/>
  <c r="I41"/>
  <c r="P48"/>
  <c r="N124"/>
  <c r="I57"/>
  <c r="I47"/>
  <c r="I40"/>
  <c r="L124"/>
  <c r="N60"/>
  <c r="I46"/>
  <c r="I38"/>
  <c r="N72"/>
  <c r="O33"/>
  <c r="M72"/>
  <c r="O53"/>
  <c r="P53" s="1"/>
  <c r="I50"/>
  <c r="I45"/>
  <c r="L34"/>
  <c r="L60"/>
  <c r="G75"/>
  <c r="H36"/>
  <c r="I73"/>
  <c r="I56"/>
  <c r="J56" l="1"/>
  <c r="O124"/>
  <c r="O60"/>
  <c r="J58"/>
  <c r="J45"/>
  <c r="Q53"/>
  <c r="P60"/>
  <c r="P124"/>
  <c r="J38"/>
  <c r="J40"/>
  <c r="J57"/>
  <c r="J41"/>
  <c r="J55"/>
  <c r="M34"/>
  <c r="L107"/>
  <c r="L73"/>
  <c r="J50"/>
  <c r="P33"/>
  <c r="O72"/>
  <c r="J46"/>
  <c r="J47"/>
  <c r="Q48"/>
  <c r="J49"/>
  <c r="H75"/>
  <c r="I36"/>
  <c r="K56" l="1"/>
  <c r="J126"/>
  <c r="K58"/>
  <c r="R48"/>
  <c r="Q127"/>
  <c r="Q117"/>
  <c r="K46"/>
  <c r="Q33"/>
  <c r="P72"/>
  <c r="K55"/>
  <c r="K57"/>
  <c r="K38"/>
  <c r="R53"/>
  <c r="Q124"/>
  <c r="Q60"/>
  <c r="K47"/>
  <c r="K41"/>
  <c r="K40"/>
  <c r="K45"/>
  <c r="K49"/>
  <c r="K50"/>
  <c r="N34"/>
  <c r="M73"/>
  <c r="M107"/>
  <c r="J36"/>
  <c r="I75"/>
  <c r="K126" l="1"/>
  <c r="L56"/>
  <c r="L58"/>
  <c r="O34"/>
  <c r="N107"/>
  <c r="N73"/>
  <c r="L41"/>
  <c r="L57"/>
  <c r="L49"/>
  <c r="L46"/>
  <c r="S48"/>
  <c r="R127"/>
  <c r="R117"/>
  <c r="L40"/>
  <c r="L38"/>
  <c r="L55"/>
  <c r="L50"/>
  <c r="L45"/>
  <c r="L47"/>
  <c r="S53"/>
  <c r="R124"/>
  <c r="R60"/>
  <c r="R33"/>
  <c r="Q72"/>
  <c r="J75"/>
  <c r="K36"/>
  <c r="L126" l="1"/>
  <c r="M56"/>
  <c r="M58"/>
  <c r="M45"/>
  <c r="M50"/>
  <c r="M38"/>
  <c r="M46"/>
  <c r="M49"/>
  <c r="M41"/>
  <c r="P34"/>
  <c r="O73"/>
  <c r="O107"/>
  <c r="T48"/>
  <c r="S127"/>
  <c r="S117"/>
  <c r="M57"/>
  <c r="M47"/>
  <c r="M55"/>
  <c r="M40"/>
  <c r="S33"/>
  <c r="R72"/>
  <c r="T53"/>
  <c r="S124"/>
  <c r="S60"/>
  <c r="K75"/>
  <c r="L36"/>
  <c r="M126" l="1"/>
  <c r="N56"/>
  <c r="N58"/>
  <c r="P56"/>
  <c r="N46"/>
  <c r="N40"/>
  <c r="N47"/>
  <c r="Q34"/>
  <c r="P73"/>
  <c r="P107"/>
  <c r="N38"/>
  <c r="N50"/>
  <c r="U53"/>
  <c r="T124"/>
  <c r="T60"/>
  <c r="T33"/>
  <c r="S72"/>
  <c r="N55"/>
  <c r="N57"/>
  <c r="U48"/>
  <c r="T117"/>
  <c r="T127"/>
  <c r="N41"/>
  <c r="N49"/>
  <c r="N45"/>
  <c r="L75"/>
  <c r="M36"/>
  <c r="N126" l="1"/>
  <c r="O56"/>
  <c r="O126" s="1"/>
  <c r="O58"/>
  <c r="O55"/>
  <c r="U33"/>
  <c r="T72"/>
  <c r="V53"/>
  <c r="U124"/>
  <c r="U60"/>
  <c r="O38"/>
  <c r="O40"/>
  <c r="O45"/>
  <c r="O49"/>
  <c r="O57"/>
  <c r="O50"/>
  <c r="R34"/>
  <c r="Q73"/>
  <c r="Q107"/>
  <c r="O47"/>
  <c r="O46"/>
  <c r="Q56"/>
  <c r="Q126" s="1"/>
  <c r="O41"/>
  <c r="V48"/>
  <c r="U117"/>
  <c r="U127"/>
  <c r="M75"/>
  <c r="N36"/>
  <c r="P126" l="1"/>
  <c r="P58"/>
  <c r="P41"/>
  <c r="S34"/>
  <c r="R73"/>
  <c r="R107"/>
  <c r="P45"/>
  <c r="P38"/>
  <c r="P55"/>
  <c r="R56"/>
  <c r="R126" s="1"/>
  <c r="P46"/>
  <c r="W53"/>
  <c r="V124"/>
  <c r="V60"/>
  <c r="V33"/>
  <c r="U72"/>
  <c r="W48"/>
  <c r="V117"/>
  <c r="V127"/>
  <c r="P50"/>
  <c r="P49"/>
  <c r="P40"/>
  <c r="P47"/>
  <c r="P57"/>
  <c r="N75"/>
  <c r="O36"/>
  <c r="Q58" l="1"/>
  <c r="Q57"/>
  <c r="Q40"/>
  <c r="Q46"/>
  <c r="Q55"/>
  <c r="Q45"/>
  <c r="Q41"/>
  <c r="V72"/>
  <c r="W33"/>
  <c r="W60"/>
  <c r="X53"/>
  <c r="W124"/>
  <c r="Q47"/>
  <c r="Q49"/>
  <c r="Q50"/>
  <c r="X48"/>
  <c r="W117"/>
  <c r="W127"/>
  <c r="Q38"/>
  <c r="T34"/>
  <c r="S73"/>
  <c r="S107"/>
  <c r="S56"/>
  <c r="S126" s="1"/>
  <c r="O75"/>
  <c r="P36"/>
  <c r="R58" l="1"/>
  <c r="T56"/>
  <c r="T126" s="1"/>
  <c r="Y48"/>
  <c r="X117"/>
  <c r="X127"/>
  <c r="R50"/>
  <c r="R45"/>
  <c r="R46"/>
  <c r="R57"/>
  <c r="U34"/>
  <c r="T73"/>
  <c r="T107"/>
  <c r="R47"/>
  <c r="Y53"/>
  <c r="X124"/>
  <c r="X60"/>
  <c r="X33"/>
  <c r="W72"/>
  <c r="R38"/>
  <c r="R49"/>
  <c r="R41"/>
  <c r="R55"/>
  <c r="R40"/>
  <c r="P75"/>
  <c r="Q36"/>
  <c r="S58" l="1"/>
  <c r="S47"/>
  <c r="S46"/>
  <c r="S40"/>
  <c r="S41"/>
  <c r="Y33"/>
  <c r="X72"/>
  <c r="Z53"/>
  <c r="Y60"/>
  <c r="Y124"/>
  <c r="Z48"/>
  <c r="Y117"/>
  <c r="Y127"/>
  <c r="U56"/>
  <c r="U126" s="1"/>
  <c r="S57"/>
  <c r="S45"/>
  <c r="S50"/>
  <c r="S55"/>
  <c r="S49"/>
  <c r="S38"/>
  <c r="V34"/>
  <c r="U73"/>
  <c r="U107"/>
  <c r="R36"/>
  <c r="Q75"/>
  <c r="T58" l="1"/>
  <c r="W34"/>
  <c r="V73"/>
  <c r="V107"/>
  <c r="T47"/>
  <c r="T38"/>
  <c r="T55"/>
  <c r="T50"/>
  <c r="T57"/>
  <c r="AA53"/>
  <c r="Z60"/>
  <c r="Z124"/>
  <c r="Z33"/>
  <c r="Y72"/>
  <c r="T40"/>
  <c r="T46"/>
  <c r="T49"/>
  <c r="T45"/>
  <c r="V56"/>
  <c r="V126" s="1"/>
  <c r="AA48"/>
  <c r="Z117"/>
  <c r="Z127"/>
  <c r="T41"/>
  <c r="R75"/>
  <c r="S36"/>
  <c r="U58" l="1"/>
  <c r="U41"/>
  <c r="U45"/>
  <c r="X34"/>
  <c r="W73"/>
  <c r="W107"/>
  <c r="U46"/>
  <c r="U57"/>
  <c r="U50"/>
  <c r="U38"/>
  <c r="W56"/>
  <c r="W126" s="1"/>
  <c r="U49"/>
  <c r="AA33"/>
  <c r="Z72"/>
  <c r="AB53"/>
  <c r="AA124"/>
  <c r="AA60"/>
  <c r="AB48"/>
  <c r="AA117"/>
  <c r="AA127"/>
  <c r="U40"/>
  <c r="U55"/>
  <c r="U47"/>
  <c r="S75"/>
  <c r="T36"/>
  <c r="V58" l="1"/>
  <c r="X56"/>
  <c r="X126" s="1"/>
  <c r="V38"/>
  <c r="V50"/>
  <c r="V46"/>
  <c r="V45"/>
  <c r="V41"/>
  <c r="V55"/>
  <c r="V40"/>
  <c r="AC48"/>
  <c r="AB117"/>
  <c r="AB127"/>
  <c r="V49"/>
  <c r="Y34"/>
  <c r="X73"/>
  <c r="X107"/>
  <c r="V57"/>
  <c r="V47"/>
  <c r="AB124"/>
  <c r="AC53"/>
  <c r="AB60"/>
  <c r="AB33"/>
  <c r="AA72"/>
  <c r="T75"/>
  <c r="U36"/>
  <c r="W58" l="1"/>
  <c r="AC33"/>
  <c r="AB72"/>
  <c r="W57"/>
  <c r="W40"/>
  <c r="W47"/>
  <c r="AD48"/>
  <c r="AC127"/>
  <c r="AC117"/>
  <c r="W45"/>
  <c r="W38"/>
  <c r="AD53"/>
  <c r="AC60"/>
  <c r="AC124"/>
  <c r="Z34"/>
  <c r="Y73"/>
  <c r="Y107"/>
  <c r="W49"/>
  <c r="W55"/>
  <c r="Y56"/>
  <c r="Y126" s="1"/>
  <c r="W41"/>
  <c r="W46"/>
  <c r="W50"/>
  <c r="U75"/>
  <c r="V36"/>
  <c r="X58" l="1"/>
  <c r="X55"/>
  <c r="X47"/>
  <c r="X57"/>
  <c r="X46"/>
  <c r="AE48"/>
  <c r="AD117"/>
  <c r="AD127"/>
  <c r="AD33"/>
  <c r="AC72"/>
  <c r="Z56"/>
  <c r="Z126" s="1"/>
  <c r="X49"/>
  <c r="AA34"/>
  <c r="Z73"/>
  <c r="Z107"/>
  <c r="X38"/>
  <c r="X45"/>
  <c r="X40"/>
  <c r="X50"/>
  <c r="X41"/>
  <c r="AE53"/>
  <c r="AD60"/>
  <c r="AD124"/>
  <c r="V75"/>
  <c r="W36"/>
  <c r="Y58" l="1"/>
  <c r="Y40"/>
  <c r="Y38"/>
  <c r="AA73"/>
  <c r="AB34"/>
  <c r="AA107"/>
  <c r="AE33"/>
  <c r="AD72"/>
  <c r="AF48"/>
  <c r="AE117"/>
  <c r="AE127"/>
  <c r="Y47"/>
  <c r="AA56"/>
  <c r="AA126" s="1"/>
  <c r="Y41"/>
  <c r="Y50"/>
  <c r="Y45"/>
  <c r="Y49"/>
  <c r="Y57"/>
  <c r="Y55"/>
  <c r="AE60"/>
  <c r="AF53"/>
  <c r="AE124"/>
  <c r="Y46"/>
  <c r="W75"/>
  <c r="X36"/>
  <c r="Z58" l="1"/>
  <c r="Z46"/>
  <c r="AB56"/>
  <c r="AB126" s="1"/>
  <c r="Z45"/>
  <c r="Z50"/>
  <c r="AB107"/>
  <c r="AB73"/>
  <c r="AC34"/>
  <c r="Z38"/>
  <c r="Z57"/>
  <c r="AG53"/>
  <c r="AF60"/>
  <c r="AF124"/>
  <c r="Z55"/>
  <c r="Z49"/>
  <c r="Z41"/>
  <c r="Z47"/>
  <c r="AG48"/>
  <c r="AF117"/>
  <c r="AF127"/>
  <c r="AF33"/>
  <c r="AE72"/>
  <c r="Z40"/>
  <c r="X75"/>
  <c r="Y36"/>
  <c r="AA58" l="1"/>
  <c r="AA47"/>
  <c r="AA55"/>
  <c r="AG33"/>
  <c r="AF72"/>
  <c r="AH48"/>
  <c r="AG127"/>
  <c r="AG117"/>
  <c r="AA57"/>
  <c r="AD34"/>
  <c r="AC73"/>
  <c r="AC107"/>
  <c r="AA50"/>
  <c r="AC56"/>
  <c r="AC126" s="1"/>
  <c r="AA46"/>
  <c r="AA40"/>
  <c r="AA41"/>
  <c r="AA49"/>
  <c r="AH53"/>
  <c r="AG60"/>
  <c r="AG124"/>
  <c r="AA38"/>
  <c r="AA45"/>
  <c r="Z36"/>
  <c r="Y75"/>
  <c r="AB58" l="1"/>
  <c r="AB45"/>
  <c r="AB38"/>
  <c r="AI53"/>
  <c r="AH60"/>
  <c r="AH124"/>
  <c r="AB49"/>
  <c r="AB40"/>
  <c r="AB50"/>
  <c r="AE34"/>
  <c r="AD73"/>
  <c r="AD107"/>
  <c r="AB47"/>
  <c r="AD56"/>
  <c r="AD126" s="1"/>
  <c r="AB41"/>
  <c r="AB46"/>
  <c r="AB57"/>
  <c r="AI48"/>
  <c r="AH127"/>
  <c r="AH117"/>
  <c r="AH33"/>
  <c r="AG72"/>
  <c r="AB55"/>
  <c r="Z75"/>
  <c r="AA36"/>
  <c r="AC58" l="1"/>
  <c r="AI33"/>
  <c r="AH72"/>
  <c r="AJ48"/>
  <c r="E20" i="38" s="1"/>
  <c r="E48" s="1"/>
  <c r="F48" s="1"/>
  <c r="AI127" i="37"/>
  <c r="AI117"/>
  <c r="AE56"/>
  <c r="AE126" s="1"/>
  <c r="AF34"/>
  <c r="AE73"/>
  <c r="AE107"/>
  <c r="AC38"/>
  <c r="AC55"/>
  <c r="AC41"/>
  <c r="AC50"/>
  <c r="AC49"/>
  <c r="AJ53"/>
  <c r="E25" i="38" s="1"/>
  <c r="E53" s="1"/>
  <c r="F53" s="1"/>
  <c r="AI124" i="37"/>
  <c r="AI60"/>
  <c r="AC45"/>
  <c r="AC57"/>
  <c r="AC46"/>
  <c r="AC47"/>
  <c r="AC40"/>
  <c r="AA75"/>
  <c r="AB36"/>
  <c r="G53" i="38" l="1"/>
  <c r="F60"/>
  <c r="F127"/>
  <c r="F153"/>
  <c r="G48"/>
  <c r="F122"/>
  <c r="F156"/>
  <c r="F146"/>
  <c r="AD58" i="37"/>
  <c r="AD57"/>
  <c r="AF56"/>
  <c r="AF126" s="1"/>
  <c r="AJ117"/>
  <c r="AJ127"/>
  <c r="AJ33"/>
  <c r="E5" i="38" s="1"/>
  <c r="E33" s="1"/>
  <c r="F33" s="1"/>
  <c r="AI72" i="37"/>
  <c r="AD46"/>
  <c r="AJ60"/>
  <c r="AJ124"/>
  <c r="AD49"/>
  <c r="AD55"/>
  <c r="AG34"/>
  <c r="AF73"/>
  <c r="AF107"/>
  <c r="AD50"/>
  <c r="AD38"/>
  <c r="AD40"/>
  <c r="AD47"/>
  <c r="AD45"/>
  <c r="AD41"/>
  <c r="AB75"/>
  <c r="AC36"/>
  <c r="H48" i="38" l="1"/>
  <c r="G156"/>
  <c r="G122"/>
  <c r="G146"/>
  <c r="H53"/>
  <c r="G153"/>
  <c r="G60"/>
  <c r="G127"/>
  <c r="G33"/>
  <c r="F72"/>
  <c r="F107"/>
  <c r="AE58" i="37"/>
  <c r="AE38"/>
  <c r="AE50"/>
  <c r="AH34"/>
  <c r="AG73"/>
  <c r="AG107"/>
  <c r="AE41"/>
  <c r="AE47"/>
  <c r="AE46"/>
  <c r="AJ72"/>
  <c r="AG56"/>
  <c r="AG126" s="1"/>
  <c r="AE57"/>
  <c r="AE55"/>
  <c r="AE49"/>
  <c r="AE45"/>
  <c r="AE40"/>
  <c r="AC75"/>
  <c r="AD36"/>
  <c r="H33" i="38" l="1"/>
  <c r="G72"/>
  <c r="G107"/>
  <c r="I53"/>
  <c r="H153"/>
  <c r="H60"/>
  <c r="H127"/>
  <c r="I48"/>
  <c r="H146"/>
  <c r="H156"/>
  <c r="H122"/>
  <c r="AF58" i="37"/>
  <c r="AF40"/>
  <c r="AF38"/>
  <c r="AF55"/>
  <c r="AF57"/>
  <c r="AF47"/>
  <c r="AF45"/>
  <c r="AF50"/>
  <c r="AF49"/>
  <c r="AH56"/>
  <c r="AH126" s="1"/>
  <c r="AF46"/>
  <c r="AF41"/>
  <c r="AI34"/>
  <c r="AH73"/>
  <c r="AH107"/>
  <c r="AD75"/>
  <c r="AE36"/>
  <c r="J48" i="38" l="1"/>
  <c r="I122"/>
  <c r="I156"/>
  <c r="I146"/>
  <c r="J53"/>
  <c r="I127"/>
  <c r="I60"/>
  <c r="I153"/>
  <c r="I33"/>
  <c r="H72"/>
  <c r="H107"/>
  <c r="AG58" i="37"/>
  <c r="AG41"/>
  <c r="AI56"/>
  <c r="AI126" s="1"/>
  <c r="AG45"/>
  <c r="AG57"/>
  <c r="AJ34"/>
  <c r="E6" i="38" s="1"/>
  <c r="E34" s="1"/>
  <c r="F34" s="1"/>
  <c r="AI73" i="37"/>
  <c r="AI107"/>
  <c r="AG38"/>
  <c r="AG40"/>
  <c r="AG46"/>
  <c r="AG49"/>
  <c r="AG50"/>
  <c r="AG47"/>
  <c r="AG55"/>
  <c r="AE75"/>
  <c r="AF36"/>
  <c r="J33" i="38" l="1"/>
  <c r="I107"/>
  <c r="I72"/>
  <c r="J153"/>
  <c r="J60"/>
  <c r="K53"/>
  <c r="J127"/>
  <c r="K48"/>
  <c r="J122"/>
  <c r="J156"/>
  <c r="J146"/>
  <c r="G34"/>
  <c r="F108"/>
  <c r="F73"/>
  <c r="F136"/>
  <c r="AH58" i="37"/>
  <c r="AH55"/>
  <c r="AH49"/>
  <c r="AH40"/>
  <c r="AH41"/>
  <c r="AH57"/>
  <c r="AH47"/>
  <c r="AH50"/>
  <c r="AH46"/>
  <c r="AH38"/>
  <c r="AH45"/>
  <c r="AJ56"/>
  <c r="AJ126" s="1"/>
  <c r="AJ107"/>
  <c r="AJ73"/>
  <c r="AF75"/>
  <c r="AG36"/>
  <c r="H34" i="38" l="1"/>
  <c r="G108"/>
  <c r="G73"/>
  <c r="G136"/>
  <c r="L48"/>
  <c r="K146"/>
  <c r="K156"/>
  <c r="K122"/>
  <c r="K33"/>
  <c r="J72"/>
  <c r="J107"/>
  <c r="K127"/>
  <c r="K153"/>
  <c r="K60"/>
  <c r="L53"/>
  <c r="E28"/>
  <c r="E56" s="1"/>
  <c r="F56" s="1"/>
  <c r="AI58" i="37"/>
  <c r="AI38"/>
  <c r="AI47"/>
  <c r="AI57"/>
  <c r="AI41"/>
  <c r="AI49"/>
  <c r="AI55"/>
  <c r="AI45"/>
  <c r="AI46"/>
  <c r="AI50"/>
  <c r="AI40"/>
  <c r="AH36"/>
  <c r="AG75"/>
  <c r="L33" i="38" l="1"/>
  <c r="K72"/>
  <c r="K107"/>
  <c r="L156"/>
  <c r="M48"/>
  <c r="L122"/>
  <c r="L146"/>
  <c r="I34"/>
  <c r="H73"/>
  <c r="H108"/>
  <c r="H136"/>
  <c r="F130"/>
  <c r="G56"/>
  <c r="L127"/>
  <c r="L153"/>
  <c r="M53"/>
  <c r="L60"/>
  <c r="AJ58" i="37"/>
  <c r="AJ40"/>
  <c r="AJ46"/>
  <c r="AJ55"/>
  <c r="AJ41"/>
  <c r="AJ47"/>
  <c r="AJ38"/>
  <c r="AJ50"/>
  <c r="E22" i="38" s="1"/>
  <c r="E50" s="1"/>
  <c r="F50" s="1"/>
  <c r="AJ45" i="37"/>
  <c r="AJ49"/>
  <c r="AJ57"/>
  <c r="AH75"/>
  <c r="AI36"/>
  <c r="M60" i="38" l="1"/>
  <c r="N53"/>
  <c r="M153"/>
  <c r="M127"/>
  <c r="J34"/>
  <c r="I73"/>
  <c r="I108"/>
  <c r="I136"/>
  <c r="M33"/>
  <c r="L72"/>
  <c r="L107"/>
  <c r="E12"/>
  <c r="E40" s="1"/>
  <c r="F40" s="1"/>
  <c r="H56"/>
  <c r="G130"/>
  <c r="N48"/>
  <c r="M122"/>
  <c r="M156"/>
  <c r="M146"/>
  <c r="F124"/>
  <c r="G50"/>
  <c r="E27"/>
  <c r="E55" s="1"/>
  <c r="F55" s="1"/>
  <c r="E30"/>
  <c r="E58" s="1"/>
  <c r="F58" s="1"/>
  <c r="E21"/>
  <c r="E49" s="1"/>
  <c r="F49" s="1"/>
  <c r="E19"/>
  <c r="E47" s="1"/>
  <c r="F47" s="1"/>
  <c r="E29"/>
  <c r="E57" s="1"/>
  <c r="F57" s="1"/>
  <c r="E17"/>
  <c r="E45" s="1"/>
  <c r="F45" s="1"/>
  <c r="E10"/>
  <c r="E38" s="1"/>
  <c r="F38" s="1"/>
  <c r="E13"/>
  <c r="E41" s="1"/>
  <c r="F41" s="1"/>
  <c r="E18"/>
  <c r="E46" s="1"/>
  <c r="AI75" i="37"/>
  <c r="AJ36"/>
  <c r="E8" i="38" s="1"/>
  <c r="E36" s="1"/>
  <c r="F36" s="1"/>
  <c r="F46" l="1"/>
  <c r="G46" s="1"/>
  <c r="G36"/>
  <c r="F110"/>
  <c r="F75"/>
  <c r="O48"/>
  <c r="N122"/>
  <c r="N156"/>
  <c r="N146"/>
  <c r="N33"/>
  <c r="M72"/>
  <c r="M107"/>
  <c r="K34"/>
  <c r="J108"/>
  <c r="J73"/>
  <c r="J136"/>
  <c r="F121"/>
  <c r="G47"/>
  <c r="H50"/>
  <c r="G124"/>
  <c r="F114"/>
  <c r="G40"/>
  <c r="N153"/>
  <c r="O53"/>
  <c r="N60"/>
  <c r="N127"/>
  <c r="F119"/>
  <c r="G45"/>
  <c r="I56"/>
  <c r="H130"/>
  <c r="F115"/>
  <c r="G41"/>
  <c r="F132"/>
  <c r="G58"/>
  <c r="F112"/>
  <c r="G38"/>
  <c r="F131"/>
  <c r="G57"/>
  <c r="F123"/>
  <c r="G49"/>
  <c r="F129"/>
  <c r="G55"/>
  <c r="AJ75" i="37"/>
  <c r="F120" i="38" l="1"/>
  <c r="G110"/>
  <c r="H36"/>
  <c r="G75"/>
  <c r="L34"/>
  <c r="K73"/>
  <c r="K108"/>
  <c r="K136"/>
  <c r="P48"/>
  <c r="O146"/>
  <c r="O122"/>
  <c r="O156"/>
  <c r="H58"/>
  <c r="G132"/>
  <c r="H40"/>
  <c r="G114"/>
  <c r="H47"/>
  <c r="G121"/>
  <c r="O33"/>
  <c r="N72"/>
  <c r="N107"/>
  <c r="I130"/>
  <c r="J56"/>
  <c r="H38"/>
  <c r="G112"/>
  <c r="I50"/>
  <c r="H124"/>
  <c r="H49"/>
  <c r="G123"/>
  <c r="H55"/>
  <c r="G129"/>
  <c r="H57"/>
  <c r="G131"/>
  <c r="H46"/>
  <c r="G120"/>
  <c r="H41"/>
  <c r="G115"/>
  <c r="H45"/>
  <c r="G119"/>
  <c r="P53"/>
  <c r="O60"/>
  <c r="O127"/>
  <c r="O153"/>
  <c r="AJ56" i="35"/>
  <c r="E178" i="33"/>
  <c r="E178" i="32"/>
  <c r="E178" i="29"/>
  <c r="I36" i="38" l="1"/>
  <c r="H75"/>
  <c r="H110"/>
  <c r="I49"/>
  <c r="H123"/>
  <c r="I47"/>
  <c r="H121"/>
  <c r="I58"/>
  <c r="H132"/>
  <c r="Q48"/>
  <c r="P122"/>
  <c r="P156"/>
  <c r="P146"/>
  <c r="L108"/>
  <c r="M34"/>
  <c r="L73"/>
  <c r="L136"/>
  <c r="Q53"/>
  <c r="P127"/>
  <c r="P60"/>
  <c r="P153"/>
  <c r="I41"/>
  <c r="H115"/>
  <c r="I55"/>
  <c r="H129"/>
  <c r="I124"/>
  <c r="J124"/>
  <c r="I40"/>
  <c r="H114"/>
  <c r="I57"/>
  <c r="H131"/>
  <c r="I38"/>
  <c r="H112"/>
  <c r="I45"/>
  <c r="H119"/>
  <c r="I46"/>
  <c r="H120"/>
  <c r="K56"/>
  <c r="J130"/>
  <c r="P33"/>
  <c r="O72"/>
  <c r="O107"/>
  <c r="E179" i="33"/>
  <c r="E179" i="32"/>
  <c r="E179" i="31"/>
  <c r="E179" i="29"/>
  <c r="E176" i="28"/>
  <c r="E179" i="12"/>
  <c r="E178" i="27"/>
  <c r="AJ129" i="36"/>
  <c r="AI129"/>
  <c r="AH129"/>
  <c r="AG129"/>
  <c r="AD129"/>
  <c r="AC129"/>
  <c r="AB129"/>
  <c r="X129"/>
  <c r="W129"/>
  <c r="V129"/>
  <c r="U129"/>
  <c r="Q129"/>
  <c r="P129"/>
  <c r="O129"/>
  <c r="N129"/>
  <c r="M129"/>
  <c r="L129"/>
  <c r="I129"/>
  <c r="H129"/>
  <c r="G129"/>
  <c r="F129"/>
  <c r="AK125"/>
  <c r="AJ121"/>
  <c r="AI121"/>
  <c r="AH121"/>
  <c r="AG121"/>
  <c r="AD121"/>
  <c r="AC121"/>
  <c r="AB121"/>
  <c r="X121"/>
  <c r="W121"/>
  <c r="V121"/>
  <c r="U121"/>
  <c r="Q121"/>
  <c r="P121"/>
  <c r="O121"/>
  <c r="N121"/>
  <c r="M121"/>
  <c r="L121"/>
  <c r="I121"/>
  <c r="H121"/>
  <c r="G121"/>
  <c r="F121"/>
  <c r="AK119"/>
  <c r="AK112"/>
  <c r="AK110"/>
  <c r="E36"/>
  <c r="F36" s="1"/>
  <c r="G36" s="1"/>
  <c r="J36" i="38" l="1"/>
  <c r="I75"/>
  <c r="I110"/>
  <c r="I129"/>
  <c r="J129"/>
  <c r="J58"/>
  <c r="I132"/>
  <c r="I123"/>
  <c r="J123"/>
  <c r="Q33"/>
  <c r="P107"/>
  <c r="P72"/>
  <c r="J46"/>
  <c r="I120"/>
  <c r="I112"/>
  <c r="J112"/>
  <c r="I114"/>
  <c r="J114"/>
  <c r="I115"/>
  <c r="J115"/>
  <c r="Q60"/>
  <c r="Q127"/>
  <c r="Q153"/>
  <c r="R53"/>
  <c r="Q122"/>
  <c r="R48"/>
  <c r="Q146"/>
  <c r="Q156"/>
  <c r="I121"/>
  <c r="J121"/>
  <c r="L56"/>
  <c r="K130"/>
  <c r="I119"/>
  <c r="J119"/>
  <c r="J57"/>
  <c r="I131"/>
  <c r="N34"/>
  <c r="M73"/>
  <c r="M108"/>
  <c r="M136"/>
  <c r="G75" i="36"/>
  <c r="H36"/>
  <c r="F75"/>
  <c r="J110" i="38" l="1"/>
  <c r="J75"/>
  <c r="K36"/>
  <c r="K57"/>
  <c r="J131"/>
  <c r="L130"/>
  <c r="M56"/>
  <c r="K46"/>
  <c r="J120"/>
  <c r="R33"/>
  <c r="Q72"/>
  <c r="Q107"/>
  <c r="K58"/>
  <c r="J132"/>
  <c r="S53"/>
  <c r="R153"/>
  <c r="R60"/>
  <c r="R127"/>
  <c r="O34"/>
  <c r="N73"/>
  <c r="N108"/>
  <c r="N136"/>
  <c r="S48"/>
  <c r="R146"/>
  <c r="R156"/>
  <c r="R122"/>
  <c r="H75" i="36"/>
  <c r="I36"/>
  <c r="K75" i="38" l="1"/>
  <c r="L36"/>
  <c r="K110"/>
  <c r="P34"/>
  <c r="O73"/>
  <c r="O108"/>
  <c r="O136"/>
  <c r="L46"/>
  <c r="K120"/>
  <c r="L57"/>
  <c r="K131"/>
  <c r="S127"/>
  <c r="T53"/>
  <c r="S60"/>
  <c r="S153"/>
  <c r="R72"/>
  <c r="S33"/>
  <c r="R107"/>
  <c r="T48"/>
  <c r="S146"/>
  <c r="S122"/>
  <c r="S156"/>
  <c r="L58"/>
  <c r="K132"/>
  <c r="M130"/>
  <c r="N56"/>
  <c r="I75" i="36"/>
  <c r="J36"/>
  <c r="L75" i="38" l="1"/>
  <c r="L110"/>
  <c r="M36"/>
  <c r="L132"/>
  <c r="M58"/>
  <c r="L120"/>
  <c r="M46"/>
  <c r="Q34"/>
  <c r="P73"/>
  <c r="P108"/>
  <c r="P136"/>
  <c r="T146"/>
  <c r="U48"/>
  <c r="T122"/>
  <c r="T156"/>
  <c r="T60"/>
  <c r="U53"/>
  <c r="T153"/>
  <c r="T127"/>
  <c r="M57"/>
  <c r="L131"/>
  <c r="S107"/>
  <c r="S72"/>
  <c r="T33"/>
  <c r="N130"/>
  <c r="O56"/>
  <c r="J75" i="36"/>
  <c r="K36"/>
  <c r="M75" i="38" l="1"/>
  <c r="N36"/>
  <c r="M110"/>
  <c r="R34"/>
  <c r="Q108"/>
  <c r="Q73"/>
  <c r="Q136"/>
  <c r="M131"/>
  <c r="N57"/>
  <c r="U122"/>
  <c r="U156"/>
  <c r="U146"/>
  <c r="V48"/>
  <c r="T72"/>
  <c r="U33"/>
  <c r="T107"/>
  <c r="U153"/>
  <c r="U60"/>
  <c r="U127"/>
  <c r="V53"/>
  <c r="M132"/>
  <c r="N58"/>
  <c r="O130"/>
  <c r="P56"/>
  <c r="M120"/>
  <c r="N46"/>
  <c r="K75" i="36"/>
  <c r="L36"/>
  <c r="N75" i="38" l="1"/>
  <c r="O36"/>
  <c r="N110"/>
  <c r="R73"/>
  <c r="R108"/>
  <c r="S34"/>
  <c r="R136"/>
  <c r="O57"/>
  <c r="N131"/>
  <c r="P130"/>
  <c r="Q56"/>
  <c r="V156"/>
  <c r="V122"/>
  <c r="W48"/>
  <c r="V146"/>
  <c r="U107"/>
  <c r="U72"/>
  <c r="V33"/>
  <c r="V60"/>
  <c r="W53"/>
  <c r="V127"/>
  <c r="V153"/>
  <c r="O46"/>
  <c r="N120"/>
  <c r="N132"/>
  <c r="O58"/>
  <c r="L75" i="36"/>
  <c r="M36"/>
  <c r="O75" i="38" l="1"/>
  <c r="O110"/>
  <c r="P36"/>
  <c r="X53"/>
  <c r="W153"/>
  <c r="W60"/>
  <c r="W127"/>
  <c r="O120"/>
  <c r="P46"/>
  <c r="O131"/>
  <c r="P57"/>
  <c r="W156"/>
  <c r="W146"/>
  <c r="X48"/>
  <c r="W122"/>
  <c r="S73"/>
  <c r="T34"/>
  <c r="S108"/>
  <c r="S136"/>
  <c r="V72"/>
  <c r="V107"/>
  <c r="W33"/>
  <c r="P58"/>
  <c r="O132"/>
  <c r="Q130"/>
  <c r="R56"/>
  <c r="M75" i="36"/>
  <c r="N36"/>
  <c r="P75" i="38" l="1"/>
  <c r="Q36"/>
  <c r="P110"/>
  <c r="X60"/>
  <c r="X153"/>
  <c r="Y53"/>
  <c r="X127"/>
  <c r="Q46"/>
  <c r="P120"/>
  <c r="Q58"/>
  <c r="P132"/>
  <c r="T73"/>
  <c r="U34"/>
  <c r="T108"/>
  <c r="T136"/>
  <c r="Y48"/>
  <c r="X156"/>
  <c r="X146"/>
  <c r="X122"/>
  <c r="S56"/>
  <c r="R130"/>
  <c r="W107"/>
  <c r="W72"/>
  <c r="X33"/>
  <c r="P131"/>
  <c r="Q57"/>
  <c r="N75" i="36"/>
  <c r="O36"/>
  <c r="Q75" i="38" l="1"/>
  <c r="Q110"/>
  <c r="R36"/>
  <c r="T56"/>
  <c r="S130"/>
  <c r="R46"/>
  <c r="Q120"/>
  <c r="U108"/>
  <c r="U73"/>
  <c r="V34"/>
  <c r="U136"/>
  <c r="Y153"/>
  <c r="Z53"/>
  <c r="Y127"/>
  <c r="Y60"/>
  <c r="Y146"/>
  <c r="Y156"/>
  <c r="Z48"/>
  <c r="Y122"/>
  <c r="X72"/>
  <c r="Y33"/>
  <c r="X107"/>
  <c r="Q132"/>
  <c r="R58"/>
  <c r="Q131"/>
  <c r="R57"/>
  <c r="O75" i="36"/>
  <c r="P36"/>
  <c r="R75" i="38" l="1"/>
  <c r="R110"/>
  <c r="S36"/>
  <c r="U56"/>
  <c r="T130"/>
  <c r="AA48"/>
  <c r="Z122"/>
  <c r="Z156"/>
  <c r="Z146"/>
  <c r="S46"/>
  <c r="R120"/>
  <c r="S58"/>
  <c r="R132"/>
  <c r="Z60"/>
  <c r="Z127"/>
  <c r="AA53"/>
  <c r="Z153"/>
  <c r="Y107"/>
  <c r="Y72"/>
  <c r="Z33"/>
  <c r="V73"/>
  <c r="V108"/>
  <c r="W34"/>
  <c r="V136"/>
  <c r="S57"/>
  <c r="R131"/>
  <c r="P75" i="36"/>
  <c r="Q36"/>
  <c r="T36" i="38" l="1"/>
  <c r="S110"/>
  <c r="S75"/>
  <c r="AA60"/>
  <c r="AB53"/>
  <c r="AA153"/>
  <c r="AA127"/>
  <c r="V56"/>
  <c r="U130"/>
  <c r="Z107"/>
  <c r="Z72"/>
  <c r="AA33"/>
  <c r="T57"/>
  <c r="S131"/>
  <c r="T46"/>
  <c r="S120"/>
  <c r="W73"/>
  <c r="W108"/>
  <c r="X34"/>
  <c r="W136"/>
  <c r="S132"/>
  <c r="T58"/>
  <c r="AA122"/>
  <c r="AB48"/>
  <c r="AA156"/>
  <c r="AA146"/>
  <c r="Q75" i="36"/>
  <c r="R36"/>
  <c r="T75" i="38" l="1"/>
  <c r="T110"/>
  <c r="U36"/>
  <c r="W56"/>
  <c r="V130"/>
  <c r="X73"/>
  <c r="Y34"/>
  <c r="X108"/>
  <c r="X136"/>
  <c r="AB60"/>
  <c r="AC53"/>
  <c r="AB153"/>
  <c r="AB127"/>
  <c r="U46"/>
  <c r="T120"/>
  <c r="AB156"/>
  <c r="AB146"/>
  <c r="AC48"/>
  <c r="AB122"/>
  <c r="AA107"/>
  <c r="AA72"/>
  <c r="AB33"/>
  <c r="U57"/>
  <c r="T131"/>
  <c r="U58"/>
  <c r="T132"/>
  <c r="R75" i="36"/>
  <c r="S36"/>
  <c r="U75" i="38" l="1"/>
  <c r="U110"/>
  <c r="V36"/>
  <c r="W130"/>
  <c r="X56"/>
  <c r="U131"/>
  <c r="V57"/>
  <c r="U132"/>
  <c r="V58"/>
  <c r="U120"/>
  <c r="V46"/>
  <c r="AB72"/>
  <c r="AB107"/>
  <c r="AC33"/>
  <c r="AC146"/>
  <c r="AD48"/>
  <c r="AC122"/>
  <c r="AC156"/>
  <c r="AD53"/>
  <c r="AC60"/>
  <c r="AC127"/>
  <c r="AC153"/>
  <c r="Z34"/>
  <c r="Y108"/>
  <c r="Y73"/>
  <c r="Y136"/>
  <c r="S75" i="36"/>
  <c r="T36"/>
  <c r="V75" i="38" l="1"/>
  <c r="V110"/>
  <c r="W36"/>
  <c r="Z73"/>
  <c r="Z108"/>
  <c r="AA34"/>
  <c r="Z136"/>
  <c r="X130"/>
  <c r="Y56"/>
  <c r="AD60"/>
  <c r="AD153"/>
  <c r="AE53"/>
  <c r="AD127"/>
  <c r="AE48"/>
  <c r="AD146"/>
  <c r="AD122"/>
  <c r="AD156"/>
  <c r="W58"/>
  <c r="V132"/>
  <c r="AD33"/>
  <c r="AC107"/>
  <c r="AC72"/>
  <c r="W46"/>
  <c r="V120"/>
  <c r="W57"/>
  <c r="V131"/>
  <c r="T75" i="36"/>
  <c r="U36"/>
  <c r="W75" i="38" l="1"/>
  <c r="X36"/>
  <c r="W110"/>
  <c r="AE33"/>
  <c r="AD107"/>
  <c r="AD72"/>
  <c r="AE127"/>
  <c r="AF53"/>
  <c r="AE153"/>
  <c r="AE60"/>
  <c r="W132"/>
  <c r="X58"/>
  <c r="AA108"/>
  <c r="AB34"/>
  <c r="AA73"/>
  <c r="AA136"/>
  <c r="W120"/>
  <c r="X46"/>
  <c r="Y130"/>
  <c r="Z56"/>
  <c r="X57"/>
  <c r="W131"/>
  <c r="AE156"/>
  <c r="AE146"/>
  <c r="AE122"/>
  <c r="AF48"/>
  <c r="U75" i="36"/>
  <c r="V36"/>
  <c r="X75" i="38" l="1"/>
  <c r="X110"/>
  <c r="Y36"/>
  <c r="AF153"/>
  <c r="AG53"/>
  <c r="AF60"/>
  <c r="AF127"/>
  <c r="AA56"/>
  <c r="Z130"/>
  <c r="X132"/>
  <c r="Y58"/>
  <c r="X131"/>
  <c r="Y57"/>
  <c r="AE107"/>
  <c r="AE72"/>
  <c r="AF33"/>
  <c r="AF122"/>
  <c r="AG48"/>
  <c r="AF156"/>
  <c r="AF146"/>
  <c r="Y46"/>
  <c r="X120"/>
  <c r="AB73"/>
  <c r="AB108"/>
  <c r="AC34"/>
  <c r="AB136"/>
  <c r="V75" i="36"/>
  <c r="W36"/>
  <c r="Y75" i="38" l="1"/>
  <c r="Z36"/>
  <c r="Y110"/>
  <c r="Y131"/>
  <c r="Z57"/>
  <c r="AC73"/>
  <c r="AD34"/>
  <c r="AC108"/>
  <c r="AC136"/>
  <c r="AA130"/>
  <c r="AB56"/>
  <c r="AF107"/>
  <c r="AF72"/>
  <c r="AG33"/>
  <c r="AG153"/>
  <c r="AG60"/>
  <c r="AH53"/>
  <c r="AG127"/>
  <c r="Y120"/>
  <c r="Z46"/>
  <c r="AG156"/>
  <c r="AG122"/>
  <c r="AH48"/>
  <c r="AG146"/>
  <c r="Y132"/>
  <c r="Z58"/>
  <c r="W75" i="36"/>
  <c r="X36"/>
  <c r="Z75" i="38" l="1"/>
  <c r="Z110"/>
  <c r="AA36"/>
  <c r="AH146"/>
  <c r="AI48"/>
  <c r="AH122"/>
  <c r="AH156"/>
  <c r="AA46"/>
  <c r="Z120"/>
  <c r="AA57"/>
  <c r="Z131"/>
  <c r="AH60"/>
  <c r="AH127"/>
  <c r="AI53"/>
  <c r="AH153"/>
  <c r="Z132"/>
  <c r="AA58"/>
  <c r="AH33"/>
  <c r="AG107"/>
  <c r="AG72"/>
  <c r="AC56"/>
  <c r="AB130"/>
  <c r="AD108"/>
  <c r="AD73"/>
  <c r="AE34"/>
  <c r="AD136"/>
  <c r="X75" i="36"/>
  <c r="Y36"/>
  <c r="AA75" i="38" l="1"/>
  <c r="AA110"/>
  <c r="AB36"/>
  <c r="AB58"/>
  <c r="AA132"/>
  <c r="AE108"/>
  <c r="AE73"/>
  <c r="AF34"/>
  <c r="AE136"/>
  <c r="AI127"/>
  <c r="AI60"/>
  <c r="AI153"/>
  <c r="AJ53"/>
  <c r="AA120"/>
  <c r="AB46"/>
  <c r="AI146"/>
  <c r="AI122"/>
  <c r="AI156"/>
  <c r="AJ48"/>
  <c r="AC130"/>
  <c r="AD56"/>
  <c r="AB57"/>
  <c r="AA131"/>
  <c r="AH107"/>
  <c r="AH72"/>
  <c r="AI33"/>
  <c r="Y75" i="36"/>
  <c r="Z36"/>
  <c r="AB75" i="38" l="1"/>
  <c r="AB110"/>
  <c r="AC36"/>
  <c r="AG34"/>
  <c r="AF108"/>
  <c r="AF73"/>
  <c r="AF136"/>
  <c r="AB132"/>
  <c r="AC58"/>
  <c r="AD130"/>
  <c r="AE56"/>
  <c r="AJ127"/>
  <c r="AJ60"/>
  <c r="AJ153"/>
  <c r="AK153" s="1"/>
  <c r="AC57"/>
  <c r="AB131"/>
  <c r="AI107"/>
  <c r="AI72"/>
  <c r="AJ33"/>
  <c r="AJ122"/>
  <c r="AJ156"/>
  <c r="AK156" s="1"/>
  <c r="AJ146"/>
  <c r="AK146" s="1"/>
  <c r="AC46"/>
  <c r="AB120"/>
  <c r="Z75" i="36"/>
  <c r="AA36"/>
  <c r="AD36" i="38" l="1"/>
  <c r="AC75"/>
  <c r="AC110"/>
  <c r="AG73"/>
  <c r="AH34"/>
  <c r="AG108"/>
  <c r="AG136"/>
  <c r="AC120"/>
  <c r="AD46"/>
  <c r="AC132"/>
  <c r="AD58"/>
  <c r="AJ107"/>
  <c r="AJ72"/>
  <c r="AC131"/>
  <c r="AD57"/>
  <c r="AF56"/>
  <c r="AE130"/>
  <c r="AA75" i="36"/>
  <c r="AB36"/>
  <c r="AD110" i="38" l="1"/>
  <c r="AE36"/>
  <c r="AD75"/>
  <c r="AD131"/>
  <c r="AE57"/>
  <c r="AG56"/>
  <c r="AF130"/>
  <c r="AE46"/>
  <c r="AD120"/>
  <c r="AI34"/>
  <c r="AH108"/>
  <c r="AH73"/>
  <c r="AH136"/>
  <c r="AE58"/>
  <c r="AD132"/>
  <c r="AB75" i="36"/>
  <c r="AC36"/>
  <c r="AE110" i="38" l="1"/>
  <c r="AF36"/>
  <c r="AE75"/>
  <c r="AF58"/>
  <c r="AE132"/>
  <c r="AF46"/>
  <c r="AE120"/>
  <c r="AF57"/>
  <c r="AE131"/>
  <c r="AI108"/>
  <c r="AI73"/>
  <c r="AJ34"/>
  <c r="AI136"/>
  <c r="AH56"/>
  <c r="AG130"/>
  <c r="AC75" i="36"/>
  <c r="AD36"/>
  <c r="AF110" i="38" l="1"/>
  <c r="AG36"/>
  <c r="AF75"/>
  <c r="AF131"/>
  <c r="AG57"/>
  <c r="AH130"/>
  <c r="AI56"/>
  <c r="AJ108"/>
  <c r="AJ73"/>
  <c r="AJ136"/>
  <c r="AK136" s="1"/>
  <c r="AF132"/>
  <c r="AG58"/>
  <c r="AF120"/>
  <c r="AG46"/>
  <c r="AD75" i="36"/>
  <c r="AE36"/>
  <c r="AG110" i="38" l="1"/>
  <c r="AH36"/>
  <c r="AG75"/>
  <c r="AH58"/>
  <c r="AG132"/>
  <c r="AG131"/>
  <c r="AH57"/>
  <c r="AG120"/>
  <c r="AH46"/>
  <c r="AJ56"/>
  <c r="AJ130" s="1"/>
  <c r="AI130"/>
  <c r="AE75" i="36"/>
  <c r="AF36"/>
  <c r="AH75" i="38" l="1"/>
  <c r="AH110"/>
  <c r="AI36"/>
  <c r="AH132"/>
  <c r="AI58"/>
  <c r="AI46"/>
  <c r="AH120"/>
  <c r="AI57"/>
  <c r="AH131"/>
  <c r="AF75" i="36"/>
  <c r="AG36"/>
  <c r="AI75" i="38" l="1"/>
  <c r="AI110"/>
  <c r="AJ36"/>
  <c r="AJ57"/>
  <c r="AJ131" s="1"/>
  <c r="AI131"/>
  <c r="AI132"/>
  <c r="AJ58"/>
  <c r="AJ132" s="1"/>
  <c r="AI120"/>
  <c r="AJ46"/>
  <c r="AJ120" s="1"/>
  <c r="AG75" i="36"/>
  <c r="AH36"/>
  <c r="AJ75" i="38" l="1"/>
  <c r="AJ110"/>
  <c r="AH75" i="36"/>
  <c r="AI36"/>
  <c r="AI75" l="1"/>
  <c r="AJ36"/>
  <c r="AJ75" l="1"/>
  <c r="AI33" i="34" l="1"/>
  <c r="AI34"/>
  <c r="AI35"/>
  <c r="AI37"/>
  <c r="AI38"/>
  <c r="AI39"/>
  <c r="AI40"/>
  <c r="AI41"/>
  <c r="AI42"/>
  <c r="AJ129" i="35" l="1"/>
  <c r="AI129"/>
  <c r="AH129"/>
  <c r="AG129"/>
  <c r="AF129"/>
  <c r="AE129"/>
  <c r="AD129"/>
  <c r="AC129"/>
  <c r="AA129"/>
  <c r="Z129"/>
  <c r="Y129"/>
  <c r="X129"/>
  <c r="W129"/>
  <c r="T129"/>
  <c r="S129"/>
  <c r="R129"/>
  <c r="Q129"/>
  <c r="P129"/>
  <c r="O129"/>
  <c r="N129"/>
  <c r="M129"/>
  <c r="L129"/>
  <c r="K129"/>
  <c r="J129"/>
  <c r="I129"/>
  <c r="F129"/>
  <c r="AK125"/>
  <c r="AJ121"/>
  <c r="AI121"/>
  <c r="AH121"/>
  <c r="AG121"/>
  <c r="AF121"/>
  <c r="AE121"/>
  <c r="AD121"/>
  <c r="AC121"/>
  <c r="AA121"/>
  <c r="Z121"/>
  <c r="Y121"/>
  <c r="X121"/>
  <c r="W121"/>
  <c r="T121"/>
  <c r="S121"/>
  <c r="R121"/>
  <c r="Q121"/>
  <c r="P121"/>
  <c r="O121"/>
  <c r="N121"/>
  <c r="M121"/>
  <c r="L121"/>
  <c r="K121"/>
  <c r="J121"/>
  <c r="I121"/>
  <c r="F121"/>
  <c r="AK119"/>
  <c r="AK112"/>
  <c r="AK110"/>
  <c r="E36"/>
  <c r="F36" s="1"/>
  <c r="AJ129" i="34"/>
  <c r="AI129"/>
  <c r="AH129"/>
  <c r="AG129"/>
  <c r="AF129"/>
  <c r="AD129"/>
  <c r="AC129"/>
  <c r="AB129"/>
  <c r="AA129"/>
  <c r="Z129"/>
  <c r="W129"/>
  <c r="V129"/>
  <c r="U129"/>
  <c r="T129"/>
  <c r="S129"/>
  <c r="R129"/>
  <c r="Q129"/>
  <c r="N129"/>
  <c r="M129"/>
  <c r="L129"/>
  <c r="K129"/>
  <c r="J129"/>
  <c r="I129"/>
  <c r="H129"/>
  <c r="G129"/>
  <c r="F129"/>
  <c r="AK125"/>
  <c r="AJ121"/>
  <c r="AI121"/>
  <c r="AH121"/>
  <c r="AG121"/>
  <c r="AF121"/>
  <c r="AD121"/>
  <c r="AC121"/>
  <c r="AB121"/>
  <c r="AA121"/>
  <c r="Z121"/>
  <c r="W121"/>
  <c r="V121"/>
  <c r="U121"/>
  <c r="T121"/>
  <c r="S121"/>
  <c r="R121"/>
  <c r="Q121"/>
  <c r="N121"/>
  <c r="M121"/>
  <c r="L121"/>
  <c r="K121"/>
  <c r="J121"/>
  <c r="I121"/>
  <c r="H121"/>
  <c r="G121"/>
  <c r="F121"/>
  <c r="AK119"/>
  <c r="AK112"/>
  <c r="AK110"/>
  <c r="E36"/>
  <c r="F36" s="1"/>
  <c r="F75" i="35" l="1"/>
  <c r="G36"/>
  <c r="F75" i="34"/>
  <c r="G36"/>
  <c r="G75" i="35" l="1"/>
  <c r="G75" i="34"/>
  <c r="H36" i="35"/>
  <c r="H36" i="34"/>
  <c r="H75" l="1"/>
  <c r="H75" i="35"/>
  <c r="I36"/>
  <c r="I36" i="34"/>
  <c r="J36" l="1"/>
  <c r="I75"/>
  <c r="J36" i="35"/>
  <c r="I75"/>
  <c r="J75" i="34" l="1"/>
  <c r="K36"/>
  <c r="K36" i="35"/>
  <c r="J75"/>
  <c r="K75" i="34" l="1"/>
  <c r="L36"/>
  <c r="K75" i="35"/>
  <c r="L36"/>
  <c r="L75" i="34" l="1"/>
  <c r="M36"/>
  <c r="L75" i="35"/>
  <c r="M36"/>
  <c r="N36" i="34" l="1"/>
  <c r="M75"/>
  <c r="M75" i="35"/>
  <c r="N36"/>
  <c r="N75" i="34" l="1"/>
  <c r="O36"/>
  <c r="N75" i="35"/>
  <c r="O36"/>
  <c r="P36" i="34" l="1"/>
  <c r="O75"/>
  <c r="O75" i="35"/>
  <c r="P36"/>
  <c r="Q36" i="34" l="1"/>
  <c r="P75"/>
  <c r="P75" i="35"/>
  <c r="Q36"/>
  <c r="R36" i="34" l="1"/>
  <c r="Q75"/>
  <c r="Q75" i="35"/>
  <c r="R36"/>
  <c r="S36" i="34" l="1"/>
  <c r="R75"/>
  <c r="R75" i="35"/>
  <c r="S36"/>
  <c r="S75" i="34" l="1"/>
  <c r="T36"/>
  <c r="S75" i="35"/>
  <c r="T36"/>
  <c r="U36" i="34" l="1"/>
  <c r="T75"/>
  <c r="T75" i="35"/>
  <c r="U36"/>
  <c r="U75" i="34" l="1"/>
  <c r="V36"/>
  <c r="U75" i="35"/>
  <c r="V36"/>
  <c r="V75" i="34" l="1"/>
  <c r="W36"/>
  <c r="V75" i="35"/>
  <c r="W36"/>
  <c r="W75" i="34" l="1"/>
  <c r="X36"/>
  <c r="W75" i="35"/>
  <c r="X36"/>
  <c r="X75" i="34" l="1"/>
  <c r="Y36"/>
  <c r="X75" i="35"/>
  <c r="Y36"/>
  <c r="Z36" i="34" l="1"/>
  <c r="Y75"/>
  <c r="Y75" i="35"/>
  <c r="Z36"/>
  <c r="Z75" i="34" l="1"/>
  <c r="AA36"/>
  <c r="Z75" i="35"/>
  <c r="AA36"/>
  <c r="AB36" i="34" l="1"/>
  <c r="AA75"/>
  <c r="AA75" i="35"/>
  <c r="AB36"/>
  <c r="AB75" i="34" l="1"/>
  <c r="AC36"/>
  <c r="AB75" i="35"/>
  <c r="AC36"/>
  <c r="AD36" i="34" l="1"/>
  <c r="AC75"/>
  <c r="AC75" i="35"/>
  <c r="AD36"/>
  <c r="AD75" i="34" l="1"/>
  <c r="AE36"/>
  <c r="AD75" i="35"/>
  <c r="AE36"/>
  <c r="AF36" i="34" l="1"/>
  <c r="AE75"/>
  <c r="AE75" i="35"/>
  <c r="AF36"/>
  <c r="AF75" i="34" l="1"/>
  <c r="AG36"/>
  <c r="AF75" i="35"/>
  <c r="AG36"/>
  <c r="AH36" i="34" l="1"/>
  <c r="AG75"/>
  <c r="AG75" i="35"/>
  <c r="AH36"/>
  <c r="AJ129" i="33"/>
  <c r="AI129"/>
  <c r="AH129"/>
  <c r="AE129"/>
  <c r="AD129"/>
  <c r="AC129"/>
  <c r="X129"/>
  <c r="W129"/>
  <c r="V129"/>
  <c r="R129"/>
  <c r="Q129"/>
  <c r="P129"/>
  <c r="O129"/>
  <c r="L129"/>
  <c r="K129"/>
  <c r="J129"/>
  <c r="I129"/>
  <c r="H129"/>
  <c r="G129"/>
  <c r="F129"/>
  <c r="AK125"/>
  <c r="AJ121"/>
  <c r="AI121"/>
  <c r="AH121"/>
  <c r="AE121"/>
  <c r="AD121"/>
  <c r="AC121"/>
  <c r="X121"/>
  <c r="W121"/>
  <c r="V121"/>
  <c r="R121"/>
  <c r="Q121"/>
  <c r="P121"/>
  <c r="O121"/>
  <c r="L121"/>
  <c r="K121"/>
  <c r="J121"/>
  <c r="I121"/>
  <c r="H121"/>
  <c r="G121"/>
  <c r="F121"/>
  <c r="AK119"/>
  <c r="AK112"/>
  <c r="AK110"/>
  <c r="AI36" i="34" l="1"/>
  <c r="AH75"/>
  <c r="AH75" i="35"/>
  <c r="AI36"/>
  <c r="F121" i="32"/>
  <c r="K121"/>
  <c r="L121"/>
  <c r="M121"/>
  <c r="N121"/>
  <c r="R121"/>
  <c r="S121"/>
  <c r="T121"/>
  <c r="Y121"/>
  <c r="Z121"/>
  <c r="AA121"/>
  <c r="AC121"/>
  <c r="AD121"/>
  <c r="AE121"/>
  <c r="AF121"/>
  <c r="AG121"/>
  <c r="AH121"/>
  <c r="AI121"/>
  <c r="AJ121"/>
  <c r="F129"/>
  <c r="K129"/>
  <c r="L129"/>
  <c r="M129"/>
  <c r="N129"/>
  <c r="R129"/>
  <c r="S129"/>
  <c r="T129"/>
  <c r="Y129"/>
  <c r="Z129"/>
  <c r="AA129"/>
  <c r="AC129"/>
  <c r="AD129"/>
  <c r="AE129"/>
  <c r="AF129"/>
  <c r="AG129"/>
  <c r="AH129"/>
  <c r="AI129"/>
  <c r="AJ129"/>
  <c r="AK134"/>
  <c r="AK125"/>
  <c r="AK119"/>
  <c r="AK112"/>
  <c r="AK110"/>
  <c r="AK134" i="31"/>
  <c r="AJ129"/>
  <c r="AI129"/>
  <c r="AH129"/>
  <c r="AD129"/>
  <c r="AC129"/>
  <c r="AB129"/>
  <c r="AA129"/>
  <c r="Z129"/>
  <c r="W129"/>
  <c r="V129"/>
  <c r="U129"/>
  <c r="T129"/>
  <c r="S129"/>
  <c r="R129"/>
  <c r="Q129"/>
  <c r="P129"/>
  <c r="J129"/>
  <c r="I129"/>
  <c r="H129"/>
  <c r="G129"/>
  <c r="F129"/>
  <c r="AK125"/>
  <c r="AJ121"/>
  <c r="AI121"/>
  <c r="AH121"/>
  <c r="AD121"/>
  <c r="AC121"/>
  <c r="AB121"/>
  <c r="AA121"/>
  <c r="Z121"/>
  <c r="W121"/>
  <c r="V121"/>
  <c r="U121"/>
  <c r="T121"/>
  <c r="S121"/>
  <c r="R121"/>
  <c r="Q121"/>
  <c r="P121"/>
  <c r="J121"/>
  <c r="I121"/>
  <c r="H121"/>
  <c r="G121"/>
  <c r="F121"/>
  <c r="AK119"/>
  <c r="AK112"/>
  <c r="AK110"/>
  <c r="AI75" i="34" l="1"/>
  <c r="AJ36"/>
  <c r="G52"/>
  <c r="G56"/>
  <c r="G55"/>
  <c r="G50"/>
  <c r="G58"/>
  <c r="G57"/>
  <c r="G49"/>
  <c r="AI75" i="35"/>
  <c r="AJ36"/>
  <c r="V50" i="34"/>
  <c r="V58"/>
  <c r="V57"/>
  <c r="V49"/>
  <c r="V52"/>
  <c r="V56"/>
  <c r="V55"/>
  <c r="H50" l="1"/>
  <c r="AJ75"/>
  <c r="H49"/>
  <c r="H58"/>
  <c r="H52"/>
  <c r="H57"/>
  <c r="H56"/>
  <c r="H126" s="1"/>
  <c r="H55"/>
  <c r="AJ75" i="35"/>
  <c r="W55" i="34"/>
  <c r="W52"/>
  <c r="W57"/>
  <c r="W50"/>
  <c r="W56"/>
  <c r="W126" s="1"/>
  <c r="W49"/>
  <c r="W58"/>
  <c r="G38" i="33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G45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AK134" i="30"/>
  <c r="X50" i="34" l="1"/>
  <c r="I50"/>
  <c r="I49"/>
  <c r="X49"/>
  <c r="X58"/>
  <c r="X57"/>
  <c r="I57"/>
  <c r="I58"/>
  <c r="I55"/>
  <c r="X56"/>
  <c r="X126" s="1"/>
  <c r="X55"/>
  <c r="I56"/>
  <c r="I126" s="1"/>
  <c r="I52"/>
  <c r="X52"/>
  <c r="G57" i="35"/>
  <c r="G50"/>
  <c r="G56"/>
  <c r="G55"/>
  <c r="G49"/>
  <c r="G52"/>
  <c r="G58"/>
  <c r="V45" i="33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34" s="1"/>
  <c r="E45" s="1"/>
  <c r="F45" s="1"/>
  <c r="V38" i="33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E10" i="34" s="1"/>
  <c r="E38" s="1"/>
  <c r="F38" s="1"/>
  <c r="J49" l="1"/>
  <c r="Y50"/>
  <c r="Y49"/>
  <c r="J50"/>
  <c r="Y52"/>
  <c r="Y55"/>
  <c r="J58"/>
  <c r="Y57"/>
  <c r="J52"/>
  <c r="J56"/>
  <c r="J126" s="1"/>
  <c r="Y56"/>
  <c r="Y126" s="1"/>
  <c r="J55"/>
  <c r="J57"/>
  <c r="Y58"/>
  <c r="H49" i="35"/>
  <c r="H56"/>
  <c r="H126" s="1"/>
  <c r="H58"/>
  <c r="H57"/>
  <c r="H55"/>
  <c r="H50"/>
  <c r="H52"/>
  <c r="G38" i="34"/>
  <c r="G45"/>
  <c r="Z49" l="1"/>
  <c r="K49"/>
  <c r="K50"/>
  <c r="Z50"/>
  <c r="Z58"/>
  <c r="K55"/>
  <c r="K56"/>
  <c r="K126" s="1"/>
  <c r="Z57"/>
  <c r="Z55"/>
  <c r="K57"/>
  <c r="Z56"/>
  <c r="Z126" s="1"/>
  <c r="K52"/>
  <c r="K58"/>
  <c r="Z52"/>
  <c r="H45"/>
  <c r="H38"/>
  <c r="I55" i="35"/>
  <c r="I58"/>
  <c r="I49"/>
  <c r="I50"/>
  <c r="I57"/>
  <c r="I56"/>
  <c r="I126" s="1"/>
  <c r="I52"/>
  <c r="V38" i="34"/>
  <c r="V45"/>
  <c r="AA49" l="1"/>
  <c r="L50"/>
  <c r="L49"/>
  <c r="AA50"/>
  <c r="L58"/>
  <c r="AA56"/>
  <c r="AA126" s="1"/>
  <c r="AA57"/>
  <c r="L55"/>
  <c r="AA52"/>
  <c r="L52"/>
  <c r="L57"/>
  <c r="AA55"/>
  <c r="L56"/>
  <c r="L126" s="1"/>
  <c r="AA58"/>
  <c r="I45"/>
  <c r="I38"/>
  <c r="J57" i="35"/>
  <c r="J49"/>
  <c r="J55"/>
  <c r="J56"/>
  <c r="J126" s="1"/>
  <c r="J50"/>
  <c r="J58"/>
  <c r="J52"/>
  <c r="W38" i="34"/>
  <c r="W45"/>
  <c r="AB50" l="1"/>
  <c r="AB49"/>
  <c r="M49"/>
  <c r="M50"/>
  <c r="AB57"/>
  <c r="M58"/>
  <c r="AB58"/>
  <c r="M52"/>
  <c r="M55"/>
  <c r="AB56"/>
  <c r="AB126" s="1"/>
  <c r="AB55"/>
  <c r="M56"/>
  <c r="M126" s="1"/>
  <c r="M57"/>
  <c r="AB52"/>
  <c r="X38"/>
  <c r="J45"/>
  <c r="X45"/>
  <c r="J38"/>
  <c r="K50" i="35"/>
  <c r="K55"/>
  <c r="K57"/>
  <c r="K58"/>
  <c r="K56"/>
  <c r="K126" s="1"/>
  <c r="K49"/>
  <c r="K52"/>
  <c r="G38"/>
  <c r="G45"/>
  <c r="N49" i="34" l="1"/>
  <c r="AC50"/>
  <c r="N50"/>
  <c r="AC49"/>
  <c r="N57"/>
  <c r="AC55"/>
  <c r="AC56"/>
  <c r="AC126" s="1"/>
  <c r="N52"/>
  <c r="N58"/>
  <c r="AC52"/>
  <c r="N56"/>
  <c r="N126" s="1"/>
  <c r="N55"/>
  <c r="AC58"/>
  <c r="AC57"/>
  <c r="Y45"/>
  <c r="Y38"/>
  <c r="K38"/>
  <c r="K45"/>
  <c r="H38" i="35"/>
  <c r="L56"/>
  <c r="L126" s="1"/>
  <c r="L57"/>
  <c r="L50"/>
  <c r="H45"/>
  <c r="L49"/>
  <c r="L58"/>
  <c r="L55"/>
  <c r="L52"/>
  <c r="O50" i="34" l="1"/>
  <c r="O49"/>
  <c r="AD49"/>
  <c r="AD50"/>
  <c r="AD57"/>
  <c r="O55"/>
  <c r="AD52"/>
  <c r="O58"/>
  <c r="AD56"/>
  <c r="AD126" s="1"/>
  <c r="O57"/>
  <c r="AD58"/>
  <c r="O56"/>
  <c r="O126" s="1"/>
  <c r="O52"/>
  <c r="AD55"/>
  <c r="L38"/>
  <c r="Z45"/>
  <c r="L45"/>
  <c r="Z38"/>
  <c r="M58" i="35"/>
  <c r="I38"/>
  <c r="M57"/>
  <c r="M55"/>
  <c r="M49"/>
  <c r="M50"/>
  <c r="M56"/>
  <c r="M126" s="1"/>
  <c r="I45"/>
  <c r="M52"/>
  <c r="AE49" i="34" l="1"/>
  <c r="P50"/>
  <c r="AE50"/>
  <c r="P49"/>
  <c r="AE55"/>
  <c r="P56"/>
  <c r="P126" s="1"/>
  <c r="P57"/>
  <c r="P58"/>
  <c r="P55"/>
  <c r="P52"/>
  <c r="AE58"/>
  <c r="AE56"/>
  <c r="AE126" s="1"/>
  <c r="AE52"/>
  <c r="AE57"/>
  <c r="M45"/>
  <c r="M38"/>
  <c r="AA38"/>
  <c r="AA45"/>
  <c r="N56" i="35"/>
  <c r="N126" s="1"/>
  <c r="N49"/>
  <c r="N57"/>
  <c r="N58"/>
  <c r="J45"/>
  <c r="N50"/>
  <c r="N55"/>
  <c r="J38"/>
  <c r="N52"/>
  <c r="AF50" i="34" l="1"/>
  <c r="AF49"/>
  <c r="Q49"/>
  <c r="Q50"/>
  <c r="Q55"/>
  <c r="Q57"/>
  <c r="AF55"/>
  <c r="AF52"/>
  <c r="Q58"/>
  <c r="Q56"/>
  <c r="Q126" s="1"/>
  <c r="AF58"/>
  <c r="AF57"/>
  <c r="AF56"/>
  <c r="AF126" s="1"/>
  <c r="Q52"/>
  <c r="AB38"/>
  <c r="N45"/>
  <c r="AB45"/>
  <c r="N38"/>
  <c r="O55" i="35"/>
  <c r="K45"/>
  <c r="O57"/>
  <c r="O56"/>
  <c r="O126" s="1"/>
  <c r="O50"/>
  <c r="O49"/>
  <c r="K38"/>
  <c r="O58"/>
  <c r="O52"/>
  <c r="R49" i="34" l="1"/>
  <c r="AG50"/>
  <c r="R50"/>
  <c r="AG49"/>
  <c r="AG56"/>
  <c r="AG126" s="1"/>
  <c r="AG58"/>
  <c r="R58"/>
  <c r="AG55"/>
  <c r="R55"/>
  <c r="R52"/>
  <c r="AG57"/>
  <c r="R56"/>
  <c r="R126" s="1"/>
  <c r="AG52"/>
  <c r="R57"/>
  <c r="AC45"/>
  <c r="AC38"/>
  <c r="O38"/>
  <c r="O45"/>
  <c r="P57" i="35"/>
  <c r="P55"/>
  <c r="L38"/>
  <c r="P58"/>
  <c r="P49"/>
  <c r="P56"/>
  <c r="P126" s="1"/>
  <c r="L45"/>
  <c r="P50"/>
  <c r="P52"/>
  <c r="S50" i="34" l="1"/>
  <c r="S49"/>
  <c r="AH49"/>
  <c r="AH50"/>
  <c r="AH52"/>
  <c r="AH57"/>
  <c r="S55"/>
  <c r="S58"/>
  <c r="AH56"/>
  <c r="AH126" s="1"/>
  <c r="S57"/>
  <c r="S56"/>
  <c r="S126" s="1"/>
  <c r="S52"/>
  <c r="AH55"/>
  <c r="AH58"/>
  <c r="P38"/>
  <c r="AD45"/>
  <c r="P45"/>
  <c r="AD38"/>
  <c r="M38" i="35"/>
  <c r="Q57"/>
  <c r="M45"/>
  <c r="Q50"/>
  <c r="Q56"/>
  <c r="Q126" s="1"/>
  <c r="Q58"/>
  <c r="Q55"/>
  <c r="Q49"/>
  <c r="Q52"/>
  <c r="AI49" i="34" l="1"/>
  <c r="T50"/>
  <c r="AI50"/>
  <c r="T49"/>
  <c r="AI55"/>
  <c r="T56"/>
  <c r="T126" s="1"/>
  <c r="AI56"/>
  <c r="AI126" s="1"/>
  <c r="T55"/>
  <c r="AI52"/>
  <c r="AI58"/>
  <c r="T52"/>
  <c r="T57"/>
  <c r="T58"/>
  <c r="AI57"/>
  <c r="Q45"/>
  <c r="Q38"/>
  <c r="AE38"/>
  <c r="AE45"/>
  <c r="N38" i="35"/>
  <c r="R56"/>
  <c r="R126" s="1"/>
  <c r="N45"/>
  <c r="R49"/>
  <c r="R58"/>
  <c r="R50"/>
  <c r="R57"/>
  <c r="R55"/>
  <c r="R52"/>
  <c r="AJ50" i="34" l="1"/>
  <c r="AJ49"/>
  <c r="U49"/>
  <c r="U50"/>
  <c r="U58"/>
  <c r="U52"/>
  <c r="AJ52"/>
  <c r="AJ56"/>
  <c r="AJ126" s="1"/>
  <c r="AJ55"/>
  <c r="AJ57"/>
  <c r="U57"/>
  <c r="AJ58"/>
  <c r="U55"/>
  <c r="U56"/>
  <c r="AF38"/>
  <c r="R45"/>
  <c r="AF45"/>
  <c r="R38"/>
  <c r="S58" i="35"/>
  <c r="O38"/>
  <c r="O45"/>
  <c r="S55"/>
  <c r="S50"/>
  <c r="S49"/>
  <c r="S56"/>
  <c r="S126" s="1"/>
  <c r="S57"/>
  <c r="S52"/>
  <c r="U126" i="34" l="1"/>
  <c r="V126"/>
  <c r="E22" i="35"/>
  <c r="E50" s="1"/>
  <c r="F50" s="1"/>
  <c r="E21"/>
  <c r="E49" s="1"/>
  <c r="F49" s="1"/>
  <c r="E27"/>
  <c r="E55" s="1"/>
  <c r="F55" s="1"/>
  <c r="E24"/>
  <c r="E52" s="1"/>
  <c r="F52" s="1"/>
  <c r="E30"/>
  <c r="E58" s="1"/>
  <c r="F58" s="1"/>
  <c r="E29"/>
  <c r="E57" s="1"/>
  <c r="F57" s="1"/>
  <c r="E28"/>
  <c r="E56" s="1"/>
  <c r="F56" s="1"/>
  <c r="AG45" i="34"/>
  <c r="AG38"/>
  <c r="S38"/>
  <c r="S45"/>
  <c r="T50" i="35"/>
  <c r="P45"/>
  <c r="T58"/>
  <c r="T57"/>
  <c r="T49"/>
  <c r="T55"/>
  <c r="P38"/>
  <c r="T56"/>
  <c r="T126" s="1"/>
  <c r="T52"/>
  <c r="F126" l="1"/>
  <c r="G126"/>
  <c r="T38" i="34"/>
  <c r="AH45"/>
  <c r="T45"/>
  <c r="AH38"/>
  <c r="U50" i="35"/>
  <c r="Q38"/>
  <c r="U58"/>
  <c r="U56"/>
  <c r="U126" s="1"/>
  <c r="U55"/>
  <c r="U57"/>
  <c r="Q45"/>
  <c r="U49"/>
  <c r="U52"/>
  <c r="U45" i="34" l="1"/>
  <c r="U38"/>
  <c r="AJ38"/>
  <c r="AI45"/>
  <c r="V58" i="35"/>
  <c r="V50"/>
  <c r="V55"/>
  <c r="R45"/>
  <c r="V49"/>
  <c r="V57"/>
  <c r="V56"/>
  <c r="V126" s="1"/>
  <c r="R38"/>
  <c r="V52"/>
  <c r="G33" i="33"/>
  <c r="G42"/>
  <c r="G43"/>
  <c r="AJ45" i="34" l="1"/>
  <c r="E10" i="35"/>
  <c r="E38" s="1"/>
  <c r="F38" s="1"/>
  <c r="S38"/>
  <c r="W57"/>
  <c r="W49"/>
  <c r="W55"/>
  <c r="S45"/>
  <c r="W50"/>
  <c r="W58"/>
  <c r="W56"/>
  <c r="W126" s="1"/>
  <c r="W52"/>
  <c r="G54" i="33"/>
  <c r="H33"/>
  <c r="H43"/>
  <c r="G34"/>
  <c r="H42"/>
  <c r="E17" i="35" l="1"/>
  <c r="E45" s="1"/>
  <c r="F45" s="1"/>
  <c r="X50"/>
  <c r="T45"/>
  <c r="X57"/>
  <c r="T38"/>
  <c r="X56"/>
  <c r="X126" s="1"/>
  <c r="X55"/>
  <c r="X58"/>
  <c r="X49"/>
  <c r="X52"/>
  <c r="H122" i="33"/>
  <c r="I43"/>
  <c r="I42"/>
  <c r="H123"/>
  <c r="I33"/>
  <c r="H72"/>
  <c r="H34"/>
  <c r="H54"/>
  <c r="H180" s="1"/>
  <c r="Y57" i="35" l="1"/>
  <c r="Y50"/>
  <c r="Y58"/>
  <c r="Y56"/>
  <c r="Y126" s="1"/>
  <c r="U38"/>
  <c r="U45"/>
  <c r="Y49"/>
  <c r="Y55"/>
  <c r="Y52"/>
  <c r="I34" i="33"/>
  <c r="H73"/>
  <c r="H107"/>
  <c r="I54"/>
  <c r="I180" s="1"/>
  <c r="H115"/>
  <c r="J43"/>
  <c r="I122"/>
  <c r="G51"/>
  <c r="J42"/>
  <c r="I123"/>
  <c r="J33"/>
  <c r="I72"/>
  <c r="G53"/>
  <c r="Z49" i="35" l="1"/>
  <c r="V38"/>
  <c r="Z58"/>
  <c r="Z57"/>
  <c r="Z55"/>
  <c r="V45"/>
  <c r="Z56"/>
  <c r="Z126" s="1"/>
  <c r="Z50"/>
  <c r="Z52"/>
  <c r="K33" i="33"/>
  <c r="J72"/>
  <c r="J123"/>
  <c r="K42"/>
  <c r="K43"/>
  <c r="J122"/>
  <c r="J34"/>
  <c r="J107" s="1"/>
  <c r="I73"/>
  <c r="H53"/>
  <c r="H51"/>
  <c r="H179" s="1"/>
  <c r="J54"/>
  <c r="J180" s="1"/>
  <c r="I115"/>
  <c r="I107"/>
  <c r="AA50" i="35" l="1"/>
  <c r="W38"/>
  <c r="AA49"/>
  <c r="W45"/>
  <c r="AA55"/>
  <c r="AA58"/>
  <c r="AA56"/>
  <c r="AA126" s="1"/>
  <c r="AA57"/>
  <c r="AA52"/>
  <c r="K54" i="33"/>
  <c r="K180" s="1"/>
  <c r="J115"/>
  <c r="I51"/>
  <c r="I179" s="1"/>
  <c r="H116"/>
  <c r="L42"/>
  <c r="K123"/>
  <c r="L33"/>
  <c r="K72"/>
  <c r="L43"/>
  <c r="K122"/>
  <c r="H124"/>
  <c r="I53"/>
  <c r="K34"/>
  <c r="J73"/>
  <c r="AB57" i="35" l="1"/>
  <c r="AB58"/>
  <c r="X38"/>
  <c r="AB50"/>
  <c r="X45"/>
  <c r="AB49"/>
  <c r="AB56"/>
  <c r="AB126" s="1"/>
  <c r="AB55"/>
  <c r="AB52"/>
  <c r="K73" i="33"/>
  <c r="L34"/>
  <c r="L107" s="1"/>
  <c r="L54"/>
  <c r="L180" s="1"/>
  <c r="K115"/>
  <c r="J53"/>
  <c r="I124"/>
  <c r="M42"/>
  <c r="L123"/>
  <c r="J51"/>
  <c r="J179" s="1"/>
  <c r="I116"/>
  <c r="K107"/>
  <c r="M43"/>
  <c r="L122"/>
  <c r="M33"/>
  <c r="L72"/>
  <c r="G58" l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Y45" i="35"/>
  <c r="Y38"/>
  <c r="AC57"/>
  <c r="AC56"/>
  <c r="AC126" s="1"/>
  <c r="AC55"/>
  <c r="AC49"/>
  <c r="AC50"/>
  <c r="AC58"/>
  <c r="AC52"/>
  <c r="K53" i="33"/>
  <c r="J124"/>
  <c r="M123"/>
  <c r="N42"/>
  <c r="M54"/>
  <c r="M180" s="1"/>
  <c r="L115"/>
  <c r="M122"/>
  <c r="N43"/>
  <c r="L73"/>
  <c r="M34"/>
  <c r="K51"/>
  <c r="K179" s="1"/>
  <c r="J116"/>
  <c r="N33"/>
  <c r="M72"/>
  <c r="V58" l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30" i="34" s="1"/>
  <c r="E58" s="1"/>
  <c r="F58" s="1"/>
  <c r="G57" i="33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G52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G55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G56"/>
  <c r="AD55" i="35"/>
  <c r="AD57"/>
  <c r="Z45"/>
  <c r="AD50"/>
  <c r="AD58"/>
  <c r="AD49"/>
  <c r="AD56"/>
  <c r="AD126" s="1"/>
  <c r="Z38"/>
  <c r="AD52"/>
  <c r="M115" i="33"/>
  <c r="N54"/>
  <c r="N180" s="1"/>
  <c r="L53"/>
  <c r="K124"/>
  <c r="O33"/>
  <c r="N72"/>
  <c r="M73"/>
  <c r="N34"/>
  <c r="N107" s="1"/>
  <c r="L51"/>
  <c r="L179" s="1"/>
  <c r="K116"/>
  <c r="O43"/>
  <c r="N122"/>
  <c r="N123"/>
  <c r="O42"/>
  <c r="M107"/>
  <c r="H56" l="1"/>
  <c r="V55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27" i="34" s="1"/>
  <c r="E55" s="1"/>
  <c r="F55" s="1"/>
  <c r="V57" i="33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34" s="1"/>
  <c r="E57" s="1"/>
  <c r="F57" s="1"/>
  <c r="V52" i="33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34" s="1"/>
  <c r="E52" s="1"/>
  <c r="F52" s="1"/>
  <c r="AE56" i="35"/>
  <c r="AE126" s="1"/>
  <c r="AE58"/>
  <c r="AA45"/>
  <c r="AE55"/>
  <c r="AA38"/>
  <c r="AE49"/>
  <c r="AE50"/>
  <c r="AE57"/>
  <c r="AE52"/>
  <c r="P43" i="33"/>
  <c r="O122"/>
  <c r="M51"/>
  <c r="M179" s="1"/>
  <c r="L116"/>
  <c r="O54"/>
  <c r="O180" s="1"/>
  <c r="N115"/>
  <c r="P42"/>
  <c r="O123"/>
  <c r="L124"/>
  <c r="M53"/>
  <c r="N73"/>
  <c r="O34"/>
  <c r="P33"/>
  <c r="O72"/>
  <c r="I56" l="1"/>
  <c r="H126"/>
  <c r="AF50" i="35"/>
  <c r="AB45"/>
  <c r="AF56"/>
  <c r="AF126" s="1"/>
  <c r="AB38"/>
  <c r="AF57"/>
  <c r="AF49"/>
  <c r="AF55"/>
  <c r="AF58"/>
  <c r="AF52"/>
  <c r="O73" i="33"/>
  <c r="P34"/>
  <c r="P107" s="1"/>
  <c r="P54"/>
  <c r="P180" s="1"/>
  <c r="O115"/>
  <c r="P122"/>
  <c r="Q43"/>
  <c r="Q33"/>
  <c r="P72"/>
  <c r="N53"/>
  <c r="M124"/>
  <c r="P123"/>
  <c r="Q42"/>
  <c r="M116"/>
  <c r="N51"/>
  <c r="N179" s="1"/>
  <c r="O107"/>
  <c r="J56" l="1"/>
  <c r="I126"/>
  <c r="AG57" i="35"/>
  <c r="AG56"/>
  <c r="AG126" s="1"/>
  <c r="AG50"/>
  <c r="AG55"/>
  <c r="AG58"/>
  <c r="AG49"/>
  <c r="AC38"/>
  <c r="AC45"/>
  <c r="AG52"/>
  <c r="R33" i="33"/>
  <c r="Q72"/>
  <c r="Q54"/>
  <c r="Q180" s="1"/>
  <c r="P115"/>
  <c r="N116"/>
  <c r="O51"/>
  <c r="O179" s="1"/>
  <c r="P73"/>
  <c r="Q34"/>
  <c r="R42"/>
  <c r="Q123"/>
  <c r="N124"/>
  <c r="O53"/>
  <c r="Q122"/>
  <c r="R43"/>
  <c r="K56" l="1"/>
  <c r="J126"/>
  <c r="AH58" i="35"/>
  <c r="AH50"/>
  <c r="AH57"/>
  <c r="AD45"/>
  <c r="AH49"/>
  <c r="AH55"/>
  <c r="AH56"/>
  <c r="AH126" s="1"/>
  <c r="AD38"/>
  <c r="AH52"/>
  <c r="P53" i="33"/>
  <c r="O124"/>
  <c r="Q73"/>
  <c r="R34"/>
  <c r="R107" s="1"/>
  <c r="S42"/>
  <c r="R123"/>
  <c r="Q107"/>
  <c r="R122"/>
  <c r="S43"/>
  <c r="O116"/>
  <c r="P51"/>
  <c r="P179" s="1"/>
  <c r="Q115"/>
  <c r="R54"/>
  <c r="R180" s="1"/>
  <c r="S33"/>
  <c r="R72"/>
  <c r="L56" l="1"/>
  <c r="K126"/>
  <c r="AI49" i="35"/>
  <c r="AI57"/>
  <c r="AI58"/>
  <c r="AE38"/>
  <c r="AI55"/>
  <c r="AE45"/>
  <c r="AI50"/>
  <c r="AI56"/>
  <c r="AI52"/>
  <c r="R115" i="33"/>
  <c r="S54"/>
  <c r="S180" s="1"/>
  <c r="S122"/>
  <c r="T43"/>
  <c r="S123"/>
  <c r="T42"/>
  <c r="R73"/>
  <c r="S34"/>
  <c r="S107" s="1"/>
  <c r="P124"/>
  <c r="Q53"/>
  <c r="T33"/>
  <c r="S72"/>
  <c r="Q51"/>
  <c r="Q179" s="1"/>
  <c r="P116"/>
  <c r="M56" l="1"/>
  <c r="L126"/>
  <c r="AI126" i="35"/>
  <c r="AJ126"/>
  <c r="AJ55"/>
  <c r="AJ58"/>
  <c r="AJ49"/>
  <c r="AF45"/>
  <c r="AF38"/>
  <c r="AJ57"/>
  <c r="AJ50"/>
  <c r="AJ52"/>
  <c r="E24" i="36" s="1"/>
  <c r="E52" s="1"/>
  <c r="F52" s="1"/>
  <c r="U33" i="33"/>
  <c r="T72"/>
  <c r="S73"/>
  <c r="T34"/>
  <c r="T107" s="1"/>
  <c r="U43"/>
  <c r="T122"/>
  <c r="Q124"/>
  <c r="R53"/>
  <c r="T123"/>
  <c r="U42"/>
  <c r="T54"/>
  <c r="T180" s="1"/>
  <c r="S115"/>
  <c r="Q116"/>
  <c r="R51"/>
  <c r="R179" s="1"/>
  <c r="AK126" i="35" l="1"/>
  <c r="N56" i="33"/>
  <c r="M126"/>
  <c r="G52" i="36"/>
  <c r="F59"/>
  <c r="E29"/>
  <c r="E57" s="1"/>
  <c r="F57" s="1"/>
  <c r="E27"/>
  <c r="E55" s="1"/>
  <c r="F55" s="1"/>
  <c r="E21"/>
  <c r="E49" s="1"/>
  <c r="F49" s="1"/>
  <c r="E22"/>
  <c r="E50" s="1"/>
  <c r="F50" s="1"/>
  <c r="E28"/>
  <c r="E56" s="1"/>
  <c r="F56" s="1"/>
  <c r="F126" s="1"/>
  <c r="E30"/>
  <c r="E58" s="1"/>
  <c r="F58" s="1"/>
  <c r="AG45" i="35"/>
  <c r="AG38"/>
  <c r="S53" i="33"/>
  <c r="R124"/>
  <c r="R116"/>
  <c r="S51"/>
  <c r="S179" s="1"/>
  <c r="V42"/>
  <c r="U123"/>
  <c r="U54"/>
  <c r="T115"/>
  <c r="U34"/>
  <c r="T73"/>
  <c r="U72"/>
  <c r="V33"/>
  <c r="U122"/>
  <c r="V43"/>
  <c r="O56" l="1"/>
  <c r="N126"/>
  <c r="U180"/>
  <c r="G56" i="36"/>
  <c r="G126" s="1"/>
  <c r="G49"/>
  <c r="G57"/>
  <c r="H52"/>
  <c r="G59"/>
  <c r="G50"/>
  <c r="G58"/>
  <c r="G55"/>
  <c r="AH45" i="35"/>
  <c r="AH38"/>
  <c r="U107" i="33"/>
  <c r="U73"/>
  <c r="V34"/>
  <c r="V107" s="1"/>
  <c r="T51"/>
  <c r="T179" s="1"/>
  <c r="S116"/>
  <c r="V123"/>
  <c r="W42"/>
  <c r="S124"/>
  <c r="T53"/>
  <c r="V122"/>
  <c r="W43"/>
  <c r="U115"/>
  <c r="V54"/>
  <c r="V180" s="1"/>
  <c r="W33"/>
  <c r="V72"/>
  <c r="E35" i="27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E36"/>
  <c r="F36" s="1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E37"/>
  <c r="F37" s="1"/>
  <c r="G37" s="1"/>
  <c r="E38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E39"/>
  <c r="F39" s="1"/>
  <c r="G39" s="1"/>
  <c r="E40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4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42"/>
  <c r="F42" s="1"/>
  <c r="G42" s="1"/>
  <c r="E43"/>
  <c r="F43" s="1"/>
  <c r="G43" s="1"/>
  <c r="E44"/>
  <c r="F44" s="1"/>
  <c r="E45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46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47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48"/>
  <c r="F48" s="1"/>
  <c r="G48" s="1"/>
  <c r="E49"/>
  <c r="F49" s="1"/>
  <c r="G49" s="1"/>
  <c r="H49" s="1"/>
  <c r="E50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51"/>
  <c r="F51" s="1"/>
  <c r="E52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53"/>
  <c r="F53" s="1"/>
  <c r="G53" s="1"/>
  <c r="E54"/>
  <c r="F54" s="1"/>
  <c r="E55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56"/>
  <c r="F56" s="1"/>
  <c r="E58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H53" l="1"/>
  <c r="F124"/>
  <c r="H37"/>
  <c r="F108"/>
  <c r="F118" s="1"/>
  <c r="F111"/>
  <c r="H42"/>
  <c r="F123"/>
  <c r="H43"/>
  <c r="F122"/>
  <c r="H39"/>
  <c r="F113"/>
  <c r="H48"/>
  <c r="F117"/>
  <c r="F127"/>
  <c r="P56" i="33"/>
  <c r="O126"/>
  <c r="G56" i="27"/>
  <c r="E126"/>
  <c r="G44"/>
  <c r="E114"/>
  <c r="K44"/>
  <c r="F178"/>
  <c r="G51"/>
  <c r="F116" s="1"/>
  <c r="F179"/>
  <c r="G54"/>
  <c r="F115" s="1"/>
  <c r="H57" i="36"/>
  <c r="H56"/>
  <c r="H126" s="1"/>
  <c r="H55"/>
  <c r="H50"/>
  <c r="H59"/>
  <c r="I52"/>
  <c r="H49"/>
  <c r="H58"/>
  <c r="AI45" i="35"/>
  <c r="AI38"/>
  <c r="X43" i="33"/>
  <c r="W122"/>
  <c r="X42"/>
  <c r="W123"/>
  <c r="X33"/>
  <c r="W72"/>
  <c r="V73"/>
  <c r="W34"/>
  <c r="W107" s="1"/>
  <c r="W54"/>
  <c r="W180" s="1"/>
  <c r="V115"/>
  <c r="U53"/>
  <c r="T124"/>
  <c r="T116"/>
  <c r="U51"/>
  <c r="H44" i="27" l="1"/>
  <c r="F114"/>
  <c r="I53"/>
  <c r="G124"/>
  <c r="F130"/>
  <c r="F128" s="1"/>
  <c r="F120" s="1"/>
  <c r="I39"/>
  <c r="G113"/>
  <c r="I42"/>
  <c r="G123"/>
  <c r="L44"/>
  <c r="H56"/>
  <c r="F126"/>
  <c r="I37"/>
  <c r="G108"/>
  <c r="G111"/>
  <c r="I48"/>
  <c r="G117"/>
  <c r="G127"/>
  <c r="I43"/>
  <c r="G122"/>
  <c r="F109"/>
  <c r="G178"/>
  <c r="H51"/>
  <c r="H178" s="1"/>
  <c r="G179"/>
  <c r="H54"/>
  <c r="G115" s="1"/>
  <c r="Q56" i="33"/>
  <c r="P126"/>
  <c r="R44" i="27"/>
  <c r="U179" i="33"/>
  <c r="I55" i="36"/>
  <c r="I57"/>
  <c r="I58"/>
  <c r="I59"/>
  <c r="J52"/>
  <c r="I50"/>
  <c r="I56"/>
  <c r="I126" s="1"/>
  <c r="I49"/>
  <c r="AJ45" i="35"/>
  <c r="AJ38"/>
  <c r="W115" i="33"/>
  <c r="X54"/>
  <c r="X180" s="1"/>
  <c r="U116"/>
  <c r="V51"/>
  <c r="V179" s="1"/>
  <c r="X123"/>
  <c r="Y42"/>
  <c r="U124"/>
  <c r="V53"/>
  <c r="W73"/>
  <c r="X34"/>
  <c r="X107" s="1"/>
  <c r="Y33"/>
  <c r="X72"/>
  <c r="Y43"/>
  <c r="X122"/>
  <c r="AK134" i="28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AK125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AK119"/>
  <c r="AK110"/>
  <c r="J43" i="27" l="1"/>
  <c r="H122"/>
  <c r="I56"/>
  <c r="G126"/>
  <c r="I44"/>
  <c r="G114"/>
  <c r="S44"/>
  <c r="G118"/>
  <c r="G130"/>
  <c r="G128" s="1"/>
  <c r="J48"/>
  <c r="H117"/>
  <c r="H127"/>
  <c r="J39"/>
  <c r="H113"/>
  <c r="I51"/>
  <c r="H116" s="1"/>
  <c r="G116"/>
  <c r="J37"/>
  <c r="H111"/>
  <c r="H108"/>
  <c r="H118" s="1"/>
  <c r="M44"/>
  <c r="K114"/>
  <c r="J53"/>
  <c r="H124"/>
  <c r="J42"/>
  <c r="H123"/>
  <c r="U44"/>
  <c r="J51"/>
  <c r="I54"/>
  <c r="H115" s="1"/>
  <c r="H179"/>
  <c r="R56" i="33"/>
  <c r="Q126"/>
  <c r="J49" i="36"/>
  <c r="K52"/>
  <c r="J59"/>
  <c r="J58"/>
  <c r="J55"/>
  <c r="E10"/>
  <c r="E38" s="1"/>
  <c r="F38" s="1"/>
  <c r="J50"/>
  <c r="J57"/>
  <c r="E17"/>
  <c r="E45" s="1"/>
  <c r="F45" s="1"/>
  <c r="J56"/>
  <c r="J126" s="1"/>
  <c r="Y72" i="33"/>
  <c r="Z33"/>
  <c r="Y123"/>
  <c r="Z42"/>
  <c r="Y54"/>
  <c r="Y180" s="1"/>
  <c r="X115"/>
  <c r="V116"/>
  <c r="W51"/>
  <c r="W179" s="1"/>
  <c r="Z43"/>
  <c r="Y122"/>
  <c r="Y34"/>
  <c r="X73"/>
  <c r="V124"/>
  <c r="W53"/>
  <c r="AK121" i="28"/>
  <c r="AK129"/>
  <c r="G120" i="27" l="1"/>
  <c r="G109"/>
  <c r="I178"/>
  <c r="I116"/>
  <c r="K53"/>
  <c r="I124"/>
  <c r="K48"/>
  <c r="I117"/>
  <c r="I127"/>
  <c r="J44"/>
  <c r="H114"/>
  <c r="K43"/>
  <c r="I122"/>
  <c r="H109"/>
  <c r="H130"/>
  <c r="H128" s="1"/>
  <c r="H120" s="1"/>
  <c r="K42"/>
  <c r="I123"/>
  <c r="N44"/>
  <c r="L114"/>
  <c r="J56"/>
  <c r="H126"/>
  <c r="K37"/>
  <c r="I111"/>
  <c r="I108"/>
  <c r="I118" s="1"/>
  <c r="K39"/>
  <c r="I113"/>
  <c r="T44"/>
  <c r="S114" s="1"/>
  <c r="R114"/>
  <c r="V44"/>
  <c r="U114" s="1"/>
  <c r="J54"/>
  <c r="I115" s="1"/>
  <c r="I179"/>
  <c r="J178"/>
  <c r="K51"/>
  <c r="J116" s="1"/>
  <c r="S56" i="33"/>
  <c r="R126"/>
  <c r="K56" i="36"/>
  <c r="K126" s="1"/>
  <c r="G45"/>
  <c r="K55"/>
  <c r="K49"/>
  <c r="K57"/>
  <c r="K58"/>
  <c r="G38"/>
  <c r="K59"/>
  <c r="L52"/>
  <c r="K50"/>
  <c r="X53" i="33"/>
  <c r="W124"/>
  <c r="AA33"/>
  <c r="Z72"/>
  <c r="Y73"/>
  <c r="Z34"/>
  <c r="Y115"/>
  <c r="Z54"/>
  <c r="Z180" s="1"/>
  <c r="Y107"/>
  <c r="W116"/>
  <c r="X51"/>
  <c r="X179" s="1"/>
  <c r="AA43"/>
  <c r="Z122"/>
  <c r="AA42"/>
  <c r="Z123"/>
  <c r="AJ129" i="27"/>
  <c r="E129"/>
  <c r="AK125"/>
  <c r="AJ121"/>
  <c r="E121"/>
  <c r="AK119"/>
  <c r="AK112"/>
  <c r="AK110"/>
  <c r="E30" i="12"/>
  <c r="E58" s="1"/>
  <c r="F58" s="1"/>
  <c r="E27"/>
  <c r="E55" s="1"/>
  <c r="F55" s="1"/>
  <c r="E115" i="27"/>
  <c r="E24" i="12"/>
  <c r="E52" s="1"/>
  <c r="F52" s="1"/>
  <c r="E116" i="27"/>
  <c r="E22" i="12"/>
  <c r="E50" s="1"/>
  <c r="F50" s="1"/>
  <c r="E19"/>
  <c r="E47" s="1"/>
  <c r="F47" s="1"/>
  <c r="E18"/>
  <c r="E46" s="1"/>
  <c r="F46" s="1"/>
  <c r="E17"/>
  <c r="E45" s="1"/>
  <c r="F45" s="1"/>
  <c r="E122" i="27"/>
  <c r="E123"/>
  <c r="E13" i="12"/>
  <c r="E41" s="1"/>
  <c r="F41" s="1"/>
  <c r="E12"/>
  <c r="E40" s="1"/>
  <c r="F40" s="1"/>
  <c r="E113" i="27"/>
  <c r="E10" i="12"/>
  <c r="E38" s="1"/>
  <c r="F38" s="1"/>
  <c r="F75" i="27"/>
  <c r="V74"/>
  <c r="F74"/>
  <c r="E57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12" s="1"/>
  <c r="E57" s="1"/>
  <c r="F57" s="1"/>
  <c r="I49" i="27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12" s="1"/>
  <c r="E49" s="1"/>
  <c r="F49" s="1"/>
  <c r="E34" i="27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G52" i="12" l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G58"/>
  <c r="H58" s="1"/>
  <c r="I58" s="1"/>
  <c r="J58" s="1"/>
  <c r="K58" s="1"/>
  <c r="L58" s="1"/>
  <c r="M58" s="1"/>
  <c r="N58" s="1"/>
  <c r="O58" s="1"/>
  <c r="P58" s="1"/>
  <c r="G49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G50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G55"/>
  <c r="H55" s="1"/>
  <c r="I55" s="1"/>
  <c r="J55" s="1"/>
  <c r="K55" s="1"/>
  <c r="L55" s="1"/>
  <c r="M55" s="1"/>
  <c r="N55" s="1"/>
  <c r="O55" s="1"/>
  <c r="P55" s="1"/>
  <c r="G57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K56" i="27"/>
  <c r="I126"/>
  <c r="L42"/>
  <c r="J123"/>
  <c r="I130"/>
  <c r="I128" s="1"/>
  <c r="I120" s="1"/>
  <c r="L53"/>
  <c r="J124"/>
  <c r="I114"/>
  <c r="I109" s="1"/>
  <c r="J114"/>
  <c r="L39"/>
  <c r="J113"/>
  <c r="O44"/>
  <c r="M114"/>
  <c r="L48"/>
  <c r="J117"/>
  <c r="J127"/>
  <c r="T114"/>
  <c r="L37"/>
  <c r="J108"/>
  <c r="J111"/>
  <c r="L43"/>
  <c r="J122"/>
  <c r="W44"/>
  <c r="V114" s="1"/>
  <c r="P73"/>
  <c r="N73"/>
  <c r="K178"/>
  <c r="L51"/>
  <c r="K116" s="1"/>
  <c r="V73"/>
  <c r="J179"/>
  <c r="K54"/>
  <c r="J115" s="1"/>
  <c r="T73"/>
  <c r="T56" i="33"/>
  <c r="S126"/>
  <c r="L59" i="36"/>
  <c r="M52"/>
  <c r="H38"/>
  <c r="L57"/>
  <c r="L55"/>
  <c r="L56"/>
  <c r="L126" s="1"/>
  <c r="L58"/>
  <c r="H45"/>
  <c r="L50"/>
  <c r="L49"/>
  <c r="AA123" i="33"/>
  <c r="AB42"/>
  <c r="X124"/>
  <c r="Y53"/>
  <c r="AA34"/>
  <c r="AA107" s="1"/>
  <c r="Z73"/>
  <c r="AA72"/>
  <c r="AB33"/>
  <c r="AB43"/>
  <c r="AA122"/>
  <c r="X116"/>
  <c r="Y51"/>
  <c r="Y179" s="1"/>
  <c r="AA54"/>
  <c r="AA180" s="1"/>
  <c r="Z115"/>
  <c r="Z107"/>
  <c r="G38" i="12"/>
  <c r="G40"/>
  <c r="G47"/>
  <c r="G46"/>
  <c r="G45"/>
  <c r="E33" i="27"/>
  <c r="F33" s="1"/>
  <c r="G41" i="12"/>
  <c r="J74" i="27"/>
  <c r="N74"/>
  <c r="T74"/>
  <c r="P74"/>
  <c r="J73"/>
  <c r="AK129"/>
  <c r="AK121"/>
  <c r="F73"/>
  <c r="G73"/>
  <c r="K73"/>
  <c r="O73"/>
  <c r="G74"/>
  <c r="K74"/>
  <c r="O74"/>
  <c r="E108"/>
  <c r="E130" s="1"/>
  <c r="E111"/>
  <c r="E117"/>
  <c r="E127"/>
  <c r="I73"/>
  <c r="M73"/>
  <c r="U73"/>
  <c r="I74"/>
  <c r="M74"/>
  <c r="U74"/>
  <c r="H73"/>
  <c r="H74"/>
  <c r="Q55" i="12" l="1"/>
  <c r="O63"/>
  <c r="Q58"/>
  <c r="O64"/>
  <c r="V57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28" s="1"/>
  <c r="V49" i="12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28" s="1"/>
  <c r="V52" i="12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28" s="1"/>
  <c r="V50" i="12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28" s="1"/>
  <c r="P44" i="27"/>
  <c r="N114"/>
  <c r="L56"/>
  <c r="J126"/>
  <c r="M43"/>
  <c r="K122"/>
  <c r="J118"/>
  <c r="J109" s="1"/>
  <c r="J130"/>
  <c r="J128" s="1"/>
  <c r="M37"/>
  <c r="K108"/>
  <c r="K111"/>
  <c r="M48"/>
  <c r="K117"/>
  <c r="K127"/>
  <c r="M39"/>
  <c r="K113"/>
  <c r="M53"/>
  <c r="K124"/>
  <c r="M42"/>
  <c r="K123"/>
  <c r="K179"/>
  <c r="L54"/>
  <c r="K115" s="1"/>
  <c r="M51"/>
  <c r="L116" s="1"/>
  <c r="L178"/>
  <c r="X44"/>
  <c r="W114" s="1"/>
  <c r="U56" i="33"/>
  <c r="T126"/>
  <c r="M58" i="36"/>
  <c r="M49"/>
  <c r="I45"/>
  <c r="N52"/>
  <c r="M59"/>
  <c r="M56"/>
  <c r="M126" s="1"/>
  <c r="M57"/>
  <c r="M50"/>
  <c r="M55"/>
  <c r="I38"/>
  <c r="AA73" i="33"/>
  <c r="AB34"/>
  <c r="AB107" s="1"/>
  <c r="AC42"/>
  <c r="AB123"/>
  <c r="Y116"/>
  <c r="Z51"/>
  <c r="Z179" s="1"/>
  <c r="AA115"/>
  <c r="AB54"/>
  <c r="AB180" s="1"/>
  <c r="AB122"/>
  <c r="AC43"/>
  <c r="AC33"/>
  <c r="AB72"/>
  <c r="Z53"/>
  <c r="Y124"/>
  <c r="G33" i="27"/>
  <c r="E107"/>
  <c r="F72"/>
  <c r="H41" i="12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H47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H38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H45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H40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H46"/>
  <c r="I46" s="1"/>
  <c r="J46" s="1"/>
  <c r="K46" s="1"/>
  <c r="L46" s="1"/>
  <c r="M46" s="1"/>
  <c r="N46" s="1"/>
  <c r="O46" s="1"/>
  <c r="P46" s="1"/>
  <c r="Q74" i="27"/>
  <c r="Q73"/>
  <c r="E118"/>
  <c r="F101" s="1"/>
  <c r="L74"/>
  <c r="W73"/>
  <c r="G72"/>
  <c r="E124"/>
  <c r="E128"/>
  <c r="W74"/>
  <c r="G75"/>
  <c r="L73"/>
  <c r="K144"/>
  <c r="G144"/>
  <c r="Q46" i="12" l="1"/>
  <c r="O62"/>
  <c r="R55"/>
  <c r="P63"/>
  <c r="V47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28" s="1"/>
  <c r="V38" i="12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E10" i="28" s="1"/>
  <c r="V45" i="12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28" s="1"/>
  <c r="R58" i="12"/>
  <c r="P64"/>
  <c r="V40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28" s="1"/>
  <c r="V41" i="12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28" s="1"/>
  <c r="J101" i="27"/>
  <c r="J120"/>
  <c r="N53"/>
  <c r="L124"/>
  <c r="N37"/>
  <c r="L111"/>
  <c r="L108"/>
  <c r="L118" s="1"/>
  <c r="N43"/>
  <c r="L122"/>
  <c r="O114"/>
  <c r="Q44"/>
  <c r="H33"/>
  <c r="F107"/>
  <c r="K118"/>
  <c r="K109" s="1"/>
  <c r="K130"/>
  <c r="K128" s="1"/>
  <c r="N42"/>
  <c r="L123"/>
  <c r="N39"/>
  <c r="L113"/>
  <c r="M56"/>
  <c r="K126"/>
  <c r="N48"/>
  <c r="L127"/>
  <c r="L117"/>
  <c r="M54"/>
  <c r="L115" s="1"/>
  <c r="L179"/>
  <c r="Y44"/>
  <c r="X114" s="1"/>
  <c r="N51"/>
  <c r="M116" s="1"/>
  <c r="M178"/>
  <c r="U126" i="33"/>
  <c r="V56"/>
  <c r="I56" i="12"/>
  <c r="J45" i="36"/>
  <c r="N58"/>
  <c r="N50"/>
  <c r="J38"/>
  <c r="N56"/>
  <c r="N126" s="1"/>
  <c r="N55"/>
  <c r="N57"/>
  <c r="N59"/>
  <c r="O52"/>
  <c r="N49"/>
  <c r="AD42" i="33"/>
  <c r="AC123"/>
  <c r="AC72"/>
  <c r="AD33"/>
  <c r="AB73"/>
  <c r="AC34"/>
  <c r="AC107" s="1"/>
  <c r="AC54"/>
  <c r="AC180" s="1"/>
  <c r="AB115"/>
  <c r="AA51"/>
  <c r="AA179" s="1"/>
  <c r="Z116"/>
  <c r="AA53"/>
  <c r="Z124"/>
  <c r="AC122"/>
  <c r="AD43"/>
  <c r="H72" i="27"/>
  <c r="K101"/>
  <c r="I101"/>
  <c r="H144"/>
  <c r="E109"/>
  <c r="F144" s="1"/>
  <c r="F102"/>
  <c r="F100" s="1"/>
  <c r="F140" s="1"/>
  <c r="E120"/>
  <c r="H75"/>
  <c r="X73"/>
  <c r="R73"/>
  <c r="S73"/>
  <c r="G101"/>
  <c r="H101"/>
  <c r="L144"/>
  <c r="X74"/>
  <c r="R74"/>
  <c r="S74"/>
  <c r="R46" i="12" l="1"/>
  <c r="P62"/>
  <c r="S55"/>
  <c r="Q63"/>
  <c r="S58"/>
  <c r="Q64"/>
  <c r="K120" i="27"/>
  <c r="L101"/>
  <c r="L109"/>
  <c r="O48"/>
  <c r="M117"/>
  <c r="M127"/>
  <c r="O39"/>
  <c r="M113"/>
  <c r="P114"/>
  <c r="Q114"/>
  <c r="O53"/>
  <c r="M124"/>
  <c r="I33"/>
  <c r="G107"/>
  <c r="O43"/>
  <c r="M122"/>
  <c r="N56"/>
  <c r="L126"/>
  <c r="O42"/>
  <c r="M123"/>
  <c r="L130"/>
  <c r="L128" s="1"/>
  <c r="L120" s="1"/>
  <c r="O37"/>
  <c r="M111"/>
  <c r="M108"/>
  <c r="Z44"/>
  <c r="Y114" s="1"/>
  <c r="K33"/>
  <c r="O51"/>
  <c r="N116" s="1"/>
  <c r="N178"/>
  <c r="N54"/>
  <c r="M115" s="1"/>
  <c r="M179"/>
  <c r="W56" i="33"/>
  <c r="V126"/>
  <c r="J56" i="12"/>
  <c r="O57" i="36"/>
  <c r="O56"/>
  <c r="O126" s="1"/>
  <c r="O50"/>
  <c r="K45"/>
  <c r="O55"/>
  <c r="O49"/>
  <c r="P52"/>
  <c r="O59"/>
  <c r="K38"/>
  <c r="O58"/>
  <c r="AB53" i="33"/>
  <c r="AA124"/>
  <c r="AC73"/>
  <c r="AD34"/>
  <c r="AD107" s="1"/>
  <c r="AE42"/>
  <c r="AD123"/>
  <c r="AC115"/>
  <c r="AD54"/>
  <c r="AD180" s="1"/>
  <c r="AD72"/>
  <c r="AE33"/>
  <c r="AE43"/>
  <c r="AD122"/>
  <c r="AB51"/>
  <c r="AB179" s="1"/>
  <c r="AA116"/>
  <c r="Y73" i="27"/>
  <c r="I75"/>
  <c r="G102"/>
  <c r="G100" s="1"/>
  <c r="G143" s="1"/>
  <c r="Y74"/>
  <c r="T55" i="12" l="1"/>
  <c r="U55" s="1"/>
  <c r="R63"/>
  <c r="S46"/>
  <c r="Q62"/>
  <c r="S63"/>
  <c r="T58"/>
  <c r="U58" s="1"/>
  <c r="R64"/>
  <c r="S64" s="1"/>
  <c r="M130" i="27"/>
  <c r="M128" s="1"/>
  <c r="P48"/>
  <c r="N117"/>
  <c r="N127"/>
  <c r="O56"/>
  <c r="M126"/>
  <c r="H107"/>
  <c r="I72"/>
  <c r="J33"/>
  <c r="M118"/>
  <c r="M109" s="1"/>
  <c r="P37"/>
  <c r="N108"/>
  <c r="N111"/>
  <c r="P42"/>
  <c r="N123"/>
  <c r="P43"/>
  <c r="N122"/>
  <c r="P53"/>
  <c r="N124"/>
  <c r="P39"/>
  <c r="N113"/>
  <c r="J107"/>
  <c r="AA44"/>
  <c r="Z114" s="1"/>
  <c r="O54"/>
  <c r="N115" s="1"/>
  <c r="N179"/>
  <c r="P51"/>
  <c r="O116" s="1"/>
  <c r="O178"/>
  <c r="M101"/>
  <c r="M144"/>
  <c r="L33"/>
  <c r="K107" s="1"/>
  <c r="K72"/>
  <c r="X56" i="33"/>
  <c r="W126"/>
  <c r="K56" i="12"/>
  <c r="L56" s="1"/>
  <c r="M56" s="1"/>
  <c r="J126"/>
  <c r="L38" i="36"/>
  <c r="P59"/>
  <c r="Q52"/>
  <c r="P55"/>
  <c r="P57"/>
  <c r="P58"/>
  <c r="P50"/>
  <c r="L45"/>
  <c r="P49"/>
  <c r="P56"/>
  <c r="P126" s="1"/>
  <c r="AF33" i="33"/>
  <c r="AE72"/>
  <c r="AF42"/>
  <c r="AE123"/>
  <c r="AC53"/>
  <c r="AB124"/>
  <c r="AE122"/>
  <c r="AF43"/>
  <c r="AE54"/>
  <c r="AE180" s="1"/>
  <c r="AD115"/>
  <c r="AC51"/>
  <c r="AC179" s="1"/>
  <c r="AB116"/>
  <c r="AD73"/>
  <c r="AE34"/>
  <c r="AE107" s="1"/>
  <c r="H102" i="27"/>
  <c r="Z73"/>
  <c r="J75"/>
  <c r="Z74"/>
  <c r="S62" i="12" l="1"/>
  <c r="T46"/>
  <c r="U46" s="1"/>
  <c r="R62"/>
  <c r="V58"/>
  <c r="W58" s="1"/>
  <c r="V55"/>
  <c r="W55" s="1"/>
  <c r="M120" i="27"/>
  <c r="Q39"/>
  <c r="O113"/>
  <c r="Q43"/>
  <c r="O122"/>
  <c r="N118"/>
  <c r="N109" s="1"/>
  <c r="N130"/>
  <c r="N128" s="1"/>
  <c r="I107"/>
  <c r="J72"/>
  <c r="P56"/>
  <c r="N126"/>
  <c r="Q53"/>
  <c r="O124"/>
  <c r="Q42"/>
  <c r="O123"/>
  <c r="Q48"/>
  <c r="O117"/>
  <c r="O127"/>
  <c r="Q37"/>
  <c r="O108"/>
  <c r="O111"/>
  <c r="N56" i="12"/>
  <c r="M126"/>
  <c r="M33" i="27"/>
  <c r="L107" s="1"/>
  <c r="L72"/>
  <c r="AB44"/>
  <c r="AA114" s="1"/>
  <c r="N144"/>
  <c r="Q51"/>
  <c r="P116" s="1"/>
  <c r="P178"/>
  <c r="P54"/>
  <c r="O115" s="1"/>
  <c r="O179"/>
  <c r="Y56" i="33"/>
  <c r="X126"/>
  <c r="K126" i="12"/>
  <c r="L126"/>
  <c r="Q55" i="36"/>
  <c r="Q49"/>
  <c r="Q50"/>
  <c r="Q57"/>
  <c r="Q58"/>
  <c r="M45"/>
  <c r="M38"/>
  <c r="Q56"/>
  <c r="Q126" s="1"/>
  <c r="R52"/>
  <c r="Q59"/>
  <c r="AC116" i="33"/>
  <c r="AD51"/>
  <c r="AD179" s="1"/>
  <c r="AG33"/>
  <c r="AF72"/>
  <c r="AE115"/>
  <c r="AF54"/>
  <c r="AF180" s="1"/>
  <c r="AD53"/>
  <c r="AC124"/>
  <c r="AE73"/>
  <c r="AF34"/>
  <c r="AF107" s="1"/>
  <c r="AF122"/>
  <c r="AG43"/>
  <c r="AG42"/>
  <c r="AF123"/>
  <c r="K75" i="27"/>
  <c r="H100"/>
  <c r="H143" s="1"/>
  <c r="I102"/>
  <c r="I100" s="1"/>
  <c r="I143" s="1"/>
  <c r="AA73"/>
  <c r="AA74"/>
  <c r="X55" i="12" l="1"/>
  <c r="V63"/>
  <c r="V46"/>
  <c r="W46" s="1"/>
  <c r="X58"/>
  <c r="V64"/>
  <c r="N101" i="27"/>
  <c r="N120"/>
  <c r="R42"/>
  <c r="P123"/>
  <c r="Q56"/>
  <c r="O126"/>
  <c r="R39"/>
  <c r="P113"/>
  <c r="R37"/>
  <c r="P111"/>
  <c r="P108"/>
  <c r="R48"/>
  <c r="P117"/>
  <c r="P127"/>
  <c r="R53"/>
  <c r="P124"/>
  <c r="R43"/>
  <c r="P122"/>
  <c r="O118"/>
  <c r="O109" s="1"/>
  <c r="O130"/>
  <c r="O128" s="1"/>
  <c r="N126" i="12"/>
  <c r="O56"/>
  <c r="Q54" i="27"/>
  <c r="P115" s="1"/>
  <c r="P179"/>
  <c r="N33"/>
  <c r="M107" s="1"/>
  <c r="M72"/>
  <c r="R51"/>
  <c r="Q116" s="1"/>
  <c r="Q178"/>
  <c r="O101"/>
  <c r="O144"/>
  <c r="AC44"/>
  <c r="AB114" s="1"/>
  <c r="Z56" i="33"/>
  <c r="Y126"/>
  <c r="R57" i="36"/>
  <c r="R59"/>
  <c r="S52"/>
  <c r="R58"/>
  <c r="R50"/>
  <c r="R55"/>
  <c r="N45"/>
  <c r="N38"/>
  <c r="R56"/>
  <c r="R126" s="1"/>
  <c r="R49"/>
  <c r="AG123" i="33"/>
  <c r="AH42"/>
  <c r="AH43"/>
  <c r="AG122"/>
  <c r="AE51"/>
  <c r="AE179" s="1"/>
  <c r="AD116"/>
  <c r="AF115"/>
  <c r="AG54"/>
  <c r="AG180" s="1"/>
  <c r="AG72"/>
  <c r="AH33"/>
  <c r="AG34"/>
  <c r="AF73"/>
  <c r="AD124"/>
  <c r="AE53"/>
  <c r="AB74" i="27"/>
  <c r="J102"/>
  <c r="AB73"/>
  <c r="L75"/>
  <c r="O120" l="1"/>
  <c r="Y58" i="12"/>
  <c r="W64"/>
  <c r="Y55"/>
  <c r="W63"/>
  <c r="X46"/>
  <c r="V62"/>
  <c r="P130" i="27"/>
  <c r="P128" s="1"/>
  <c r="S53"/>
  <c r="Q124"/>
  <c r="S39"/>
  <c r="Q113"/>
  <c r="S42"/>
  <c r="Q123"/>
  <c r="P118"/>
  <c r="P109" s="1"/>
  <c r="S48"/>
  <c r="Q117"/>
  <c r="Q127"/>
  <c r="S43"/>
  <c r="Q122"/>
  <c r="S37"/>
  <c r="Q111"/>
  <c r="Q108"/>
  <c r="R56"/>
  <c r="P126"/>
  <c r="P120" s="1"/>
  <c r="O126" i="12"/>
  <c r="P56"/>
  <c r="Q179" i="27"/>
  <c r="R54"/>
  <c r="Q115" s="1"/>
  <c r="S51"/>
  <c r="R116" s="1"/>
  <c r="R178"/>
  <c r="P144"/>
  <c r="AD44"/>
  <c r="AC114" s="1"/>
  <c r="O33"/>
  <c r="N107" s="1"/>
  <c r="N72"/>
  <c r="AA56" i="33"/>
  <c r="Z126"/>
  <c r="S50" i="36"/>
  <c r="S55"/>
  <c r="S49"/>
  <c r="O38"/>
  <c r="S58"/>
  <c r="S57"/>
  <c r="S56"/>
  <c r="S126" s="1"/>
  <c r="O45"/>
  <c r="S59"/>
  <c r="T52"/>
  <c r="AH123" i="33"/>
  <c r="AI42"/>
  <c r="AG73"/>
  <c r="AH34"/>
  <c r="AH107" s="1"/>
  <c r="AH54"/>
  <c r="AH180" s="1"/>
  <c r="AG115"/>
  <c r="AI33"/>
  <c r="AH72"/>
  <c r="AF51"/>
  <c r="AF179" s="1"/>
  <c r="AE116"/>
  <c r="AF53"/>
  <c r="AE124"/>
  <c r="AH122"/>
  <c r="AI43"/>
  <c r="AG107"/>
  <c r="M75" i="27"/>
  <c r="AC73"/>
  <c r="J100"/>
  <c r="J141" s="1"/>
  <c r="AK141" s="1"/>
  <c r="K102"/>
  <c r="K100" s="1"/>
  <c r="K140" s="1"/>
  <c r="AC74"/>
  <c r="Z58" i="12" l="1"/>
  <c r="X64"/>
  <c r="Y46"/>
  <c r="W62"/>
  <c r="Z55"/>
  <c r="X63"/>
  <c r="P101" i="27"/>
  <c r="T37"/>
  <c r="R108"/>
  <c r="R111"/>
  <c r="T42"/>
  <c r="R123"/>
  <c r="T53"/>
  <c r="R124"/>
  <c r="T43"/>
  <c r="R122"/>
  <c r="R130" s="1"/>
  <c r="R128" s="1"/>
  <c r="T39"/>
  <c r="R113"/>
  <c r="Q118"/>
  <c r="Q109" s="1"/>
  <c r="S56"/>
  <c r="Q126"/>
  <c r="Q120" s="1"/>
  <c r="Q130"/>
  <c r="Q128" s="1"/>
  <c r="T48"/>
  <c r="R117"/>
  <c r="R127"/>
  <c r="Q56" i="12"/>
  <c r="P126"/>
  <c r="AE44" i="27"/>
  <c r="AD114" s="1"/>
  <c r="S54"/>
  <c r="R115" s="1"/>
  <c r="R179"/>
  <c r="Q101"/>
  <c r="P33"/>
  <c r="O107" s="1"/>
  <c r="O72"/>
  <c r="T51"/>
  <c r="S116" s="1"/>
  <c r="S178"/>
  <c r="AB56" i="33"/>
  <c r="AA126"/>
  <c r="T59" i="36"/>
  <c r="U52"/>
  <c r="T57"/>
  <c r="T56"/>
  <c r="T126" s="1"/>
  <c r="T58"/>
  <c r="T49"/>
  <c r="P38"/>
  <c r="T50"/>
  <c r="P45"/>
  <c r="T55"/>
  <c r="AG53" i="33"/>
  <c r="AF124"/>
  <c r="AF116"/>
  <c r="AG51"/>
  <c r="AG179" s="1"/>
  <c r="AH115"/>
  <c r="AI54"/>
  <c r="AI180" s="1"/>
  <c r="AI72"/>
  <c r="AJ33"/>
  <c r="E5" i="34" s="1"/>
  <c r="E33" s="1"/>
  <c r="F33" s="1"/>
  <c r="AI123" i="33"/>
  <c r="AJ42"/>
  <c r="AI122"/>
  <c r="AJ43"/>
  <c r="AI34"/>
  <c r="AH73"/>
  <c r="AD73" i="27"/>
  <c r="N75"/>
  <c r="AD74"/>
  <c r="L102"/>
  <c r="L100" s="1"/>
  <c r="L143" s="1"/>
  <c r="AA55" i="12" l="1"/>
  <c r="AB55" s="1"/>
  <c r="AC55" s="1"/>
  <c r="AD55" s="1"/>
  <c r="AE55" s="1"/>
  <c r="AF55" s="1"/>
  <c r="AG55" s="1"/>
  <c r="AH55" s="1"/>
  <c r="AI55" s="1"/>
  <c r="AJ55" s="1"/>
  <c r="E27" i="28" s="1"/>
  <c r="Y63" i="12"/>
  <c r="AA58"/>
  <c r="AB58" s="1"/>
  <c r="AC58" s="1"/>
  <c r="AD58" s="1"/>
  <c r="AE58" s="1"/>
  <c r="AF58" s="1"/>
  <c r="AG58" s="1"/>
  <c r="AH58" s="1"/>
  <c r="AI58" s="1"/>
  <c r="AJ58" s="1"/>
  <c r="E30" i="28" s="1"/>
  <c r="Y64" i="12"/>
  <c r="Z63"/>
  <c r="Z64"/>
  <c r="Z46"/>
  <c r="X62"/>
  <c r="U48" i="27"/>
  <c r="S117"/>
  <c r="S127"/>
  <c r="T56"/>
  <c r="R126"/>
  <c r="R120" s="1"/>
  <c r="U37"/>
  <c r="S108"/>
  <c r="S111"/>
  <c r="U39"/>
  <c r="S113"/>
  <c r="U53"/>
  <c r="S124"/>
  <c r="R118"/>
  <c r="R109" s="1"/>
  <c r="U43"/>
  <c r="S122"/>
  <c r="U42"/>
  <c r="S123"/>
  <c r="R56" i="12"/>
  <c r="Q126"/>
  <c r="Q33" i="27"/>
  <c r="P107" s="1"/>
  <c r="P72"/>
  <c r="R144"/>
  <c r="AF44"/>
  <c r="AE114" s="1"/>
  <c r="U51"/>
  <c r="T116" s="1"/>
  <c r="T178"/>
  <c r="T54"/>
  <c r="S115" s="1"/>
  <c r="S179"/>
  <c r="AC56" i="33"/>
  <c r="AB126"/>
  <c r="Q45" i="36"/>
  <c r="Q38"/>
  <c r="U58"/>
  <c r="U57"/>
  <c r="U55"/>
  <c r="U49"/>
  <c r="U50"/>
  <c r="U59"/>
  <c r="V52"/>
  <c r="U56"/>
  <c r="U126" s="1"/>
  <c r="AJ122" i="33"/>
  <c r="E15" i="34"/>
  <c r="E43" s="1"/>
  <c r="F43" s="1"/>
  <c r="AJ123" i="33"/>
  <c r="E14" i="34"/>
  <c r="E42" s="1"/>
  <c r="F42" s="1"/>
  <c r="G33"/>
  <c r="F72"/>
  <c r="AG124" i="33"/>
  <c r="AH53"/>
  <c r="AJ72"/>
  <c r="AI115"/>
  <c r="AJ54"/>
  <c r="AJ180" s="1"/>
  <c r="AJ34"/>
  <c r="AI73"/>
  <c r="AH51"/>
  <c r="AH179" s="1"/>
  <c r="AG116"/>
  <c r="AI107"/>
  <c r="AE74" i="27"/>
  <c r="AE73"/>
  <c r="M102"/>
  <c r="M100" s="1"/>
  <c r="M143" s="1"/>
  <c r="O75"/>
  <c r="AA46" i="12" l="1"/>
  <c r="AB46" s="1"/>
  <c r="AC46" s="1"/>
  <c r="AD46" s="1"/>
  <c r="AE46" s="1"/>
  <c r="AF46" s="1"/>
  <c r="AG46" s="1"/>
  <c r="AH46" s="1"/>
  <c r="AI46" s="1"/>
  <c r="AJ46" s="1"/>
  <c r="E18" i="28" s="1"/>
  <c r="Y62" i="12"/>
  <c r="Z62" s="1"/>
  <c r="R101" i="27"/>
  <c r="V39"/>
  <c r="T113"/>
  <c r="V48"/>
  <c r="T127"/>
  <c r="T117"/>
  <c r="V43"/>
  <c r="T122"/>
  <c r="V37"/>
  <c r="T111"/>
  <c r="T108"/>
  <c r="S118"/>
  <c r="S109" s="1"/>
  <c r="S130"/>
  <c r="S128" s="1"/>
  <c r="S120" s="1"/>
  <c r="V53"/>
  <c r="T124"/>
  <c r="V42"/>
  <c r="T123"/>
  <c r="U56"/>
  <c r="S126"/>
  <c r="S56" i="12"/>
  <c r="R126"/>
  <c r="U178" i="27"/>
  <c r="V51"/>
  <c r="U116" s="1"/>
  <c r="R33"/>
  <c r="Q107" s="1"/>
  <c r="Q72"/>
  <c r="S144"/>
  <c r="AG44"/>
  <c r="AF114" s="1"/>
  <c r="U54"/>
  <c r="T115" s="1"/>
  <c r="T179"/>
  <c r="AD56" i="33"/>
  <c r="AC126"/>
  <c r="R38" i="36"/>
  <c r="V50"/>
  <c r="V55"/>
  <c r="V58"/>
  <c r="R45"/>
  <c r="V56"/>
  <c r="V126" s="1"/>
  <c r="V49"/>
  <c r="V59"/>
  <c r="W52"/>
  <c r="V57"/>
  <c r="AJ115" i="33"/>
  <c r="E26" i="34"/>
  <c r="E54" s="1"/>
  <c r="F54" s="1"/>
  <c r="H33"/>
  <c r="G72"/>
  <c r="G43"/>
  <c r="F122"/>
  <c r="AJ73" i="33"/>
  <c r="E6" i="34"/>
  <c r="E34" s="1"/>
  <c r="F34" s="1"/>
  <c r="G42"/>
  <c r="F123"/>
  <c r="AI53" i="33"/>
  <c r="AH124"/>
  <c r="AI51"/>
  <c r="AI179" s="1"/>
  <c r="AH116"/>
  <c r="AJ107"/>
  <c r="AF74" i="27"/>
  <c r="N102"/>
  <c r="N100" s="1"/>
  <c r="N143" s="1"/>
  <c r="AF73"/>
  <c r="P75"/>
  <c r="S101" l="1"/>
  <c r="T118"/>
  <c r="T109" s="1"/>
  <c r="W39"/>
  <c r="U113"/>
  <c r="V56"/>
  <c r="T126"/>
  <c r="T102" s="1"/>
  <c r="W53"/>
  <c r="U124"/>
  <c r="W43"/>
  <c r="U122"/>
  <c r="T130"/>
  <c r="T128" s="1"/>
  <c r="W48"/>
  <c r="U117"/>
  <c r="U127"/>
  <c r="W42"/>
  <c r="U123"/>
  <c r="W37"/>
  <c r="U111"/>
  <c r="U108"/>
  <c r="T56" i="12"/>
  <c r="S126"/>
  <c r="U179" i="27"/>
  <c r="V54"/>
  <c r="U115" s="1"/>
  <c r="V178"/>
  <c r="W51"/>
  <c r="V116" s="1"/>
  <c r="AH44"/>
  <c r="AG114" s="1"/>
  <c r="T101"/>
  <c r="T144"/>
  <c r="S33"/>
  <c r="R107" s="1"/>
  <c r="R72"/>
  <c r="AE56" i="33"/>
  <c r="AD126"/>
  <c r="W56" i="36"/>
  <c r="W126" s="1"/>
  <c r="W59"/>
  <c r="X52"/>
  <c r="W49"/>
  <c r="S45"/>
  <c r="W55"/>
  <c r="S38"/>
  <c r="W57"/>
  <c r="W58"/>
  <c r="W50"/>
  <c r="G54" i="34"/>
  <c r="F115"/>
  <c r="G34"/>
  <c r="F73"/>
  <c r="F107"/>
  <c r="I33"/>
  <c r="H72"/>
  <c r="H42"/>
  <c r="G123"/>
  <c r="H43"/>
  <c r="G122"/>
  <c r="AJ53" i="33"/>
  <c r="AI124"/>
  <c r="AI116"/>
  <c r="AJ51"/>
  <c r="AJ179" s="1"/>
  <c r="AG73" i="27"/>
  <c r="AG74"/>
  <c r="Q75"/>
  <c r="O102"/>
  <c r="O100" s="1"/>
  <c r="O142" s="1"/>
  <c r="T120" l="1"/>
  <c r="T100"/>
  <c r="T143" s="1"/>
  <c r="X53"/>
  <c r="V124"/>
  <c r="X39"/>
  <c r="V113"/>
  <c r="X42"/>
  <c r="V123"/>
  <c r="U118"/>
  <c r="U109" s="1"/>
  <c r="X48"/>
  <c r="V117"/>
  <c r="V127"/>
  <c r="X43"/>
  <c r="V122"/>
  <c r="W56"/>
  <c r="U126"/>
  <c r="X37"/>
  <c r="V108"/>
  <c r="V111"/>
  <c r="U130"/>
  <c r="U128" s="1"/>
  <c r="T126" i="12"/>
  <c r="U56"/>
  <c r="W178" i="27"/>
  <c r="X51"/>
  <c r="W116" s="1"/>
  <c r="W54"/>
  <c r="V115" s="1"/>
  <c r="V179"/>
  <c r="AI44"/>
  <c r="AH114" s="1"/>
  <c r="U101"/>
  <c r="U144"/>
  <c r="T33"/>
  <c r="S107" s="1"/>
  <c r="S72"/>
  <c r="AF56" i="33"/>
  <c r="AE126"/>
  <c r="X58" i="36"/>
  <c r="X57"/>
  <c r="X50"/>
  <c r="X55"/>
  <c r="X49"/>
  <c r="X56"/>
  <c r="X126" s="1"/>
  <c r="T38"/>
  <c r="T45"/>
  <c r="X59"/>
  <c r="Y52"/>
  <c r="H54" i="34"/>
  <c r="G115"/>
  <c r="AJ116" i="33"/>
  <c r="E23" i="34"/>
  <c r="E51" s="1"/>
  <c r="F51" s="1"/>
  <c r="AJ124" i="33"/>
  <c r="E25" i="34"/>
  <c r="E53" s="1"/>
  <c r="F53" s="1"/>
  <c r="J33"/>
  <c r="I72"/>
  <c r="H34"/>
  <c r="G73"/>
  <c r="G107"/>
  <c r="H122"/>
  <c r="I43"/>
  <c r="H123"/>
  <c r="I42"/>
  <c r="AH73" i="27"/>
  <c r="R75"/>
  <c r="P102"/>
  <c r="P100" s="1"/>
  <c r="P142" s="1"/>
  <c r="AH74"/>
  <c r="U102" l="1"/>
  <c r="U100" s="1"/>
  <c r="U143" s="1"/>
  <c r="U120"/>
  <c r="X56"/>
  <c r="V126"/>
  <c r="Y42"/>
  <c r="W123"/>
  <c r="Y53"/>
  <c r="W124"/>
  <c r="Y37"/>
  <c r="W108"/>
  <c r="W111"/>
  <c r="Y43"/>
  <c r="W122"/>
  <c r="Y39"/>
  <c r="W113"/>
  <c r="V118"/>
  <c r="V109" s="1"/>
  <c r="V130"/>
  <c r="V128" s="1"/>
  <c r="V120" s="1"/>
  <c r="Y48"/>
  <c r="W117"/>
  <c r="W127"/>
  <c r="U126" i="12"/>
  <c r="V56"/>
  <c r="V101" i="27"/>
  <c r="V144"/>
  <c r="X178"/>
  <c r="Y51"/>
  <c r="X116" s="1"/>
  <c r="AJ44"/>
  <c r="AI114" s="1"/>
  <c r="U33"/>
  <c r="T107" s="1"/>
  <c r="T72"/>
  <c r="W179"/>
  <c r="X54"/>
  <c r="W115" s="1"/>
  <c r="AG56" i="33"/>
  <c r="AF126"/>
  <c r="Y58" i="36"/>
  <c r="Z52"/>
  <c r="Y59"/>
  <c r="U38"/>
  <c r="Y49"/>
  <c r="Y50"/>
  <c r="U45"/>
  <c r="Y56"/>
  <c r="Y126" s="1"/>
  <c r="Y55"/>
  <c r="Y57"/>
  <c r="G53" i="34"/>
  <c r="F124"/>
  <c r="G51"/>
  <c r="F116"/>
  <c r="H115"/>
  <c r="I54"/>
  <c r="J43"/>
  <c r="I122"/>
  <c r="H73"/>
  <c r="I34"/>
  <c r="H107"/>
  <c r="K33"/>
  <c r="J72"/>
  <c r="J42"/>
  <c r="I123"/>
  <c r="AI73" i="27"/>
  <c r="S75"/>
  <c r="Q102"/>
  <c r="Q100" s="1"/>
  <c r="Q140" s="1"/>
  <c r="AI74"/>
  <c r="V102" l="1"/>
  <c r="V100" s="1"/>
  <c r="V143" s="1"/>
  <c r="Z48"/>
  <c r="X127"/>
  <c r="X117"/>
  <c r="Z53"/>
  <c r="X124"/>
  <c r="Y56"/>
  <c r="W126"/>
  <c r="Z43"/>
  <c r="X122"/>
  <c r="W118"/>
  <c r="W109" s="1"/>
  <c r="W130"/>
  <c r="W128" s="1"/>
  <c r="W102" s="1"/>
  <c r="Z37"/>
  <c r="X111"/>
  <c r="X108"/>
  <c r="X118" s="1"/>
  <c r="Z42"/>
  <c r="X123"/>
  <c r="Z39"/>
  <c r="X113"/>
  <c r="W56" i="12"/>
  <c r="V126"/>
  <c r="X179" i="27"/>
  <c r="Y54"/>
  <c r="X115" s="1"/>
  <c r="V33"/>
  <c r="U107" s="1"/>
  <c r="U72"/>
  <c r="W101"/>
  <c r="W144"/>
  <c r="AJ126"/>
  <c r="AJ114"/>
  <c r="AK114" s="1"/>
  <c r="E16" i="12"/>
  <c r="E44" s="1"/>
  <c r="F44" s="1"/>
  <c r="Z51" i="27"/>
  <c r="Y116" s="1"/>
  <c r="Y178"/>
  <c r="AH56" i="33"/>
  <c r="AG126"/>
  <c r="V38" i="36"/>
  <c r="Z58"/>
  <c r="Z57"/>
  <c r="Z56"/>
  <c r="Z126" s="1"/>
  <c r="Z50"/>
  <c r="Z59"/>
  <c r="AA52"/>
  <c r="Z55"/>
  <c r="V45"/>
  <c r="Z49"/>
  <c r="G124" i="34"/>
  <c r="H53"/>
  <c r="J54"/>
  <c r="I115"/>
  <c r="G116"/>
  <c r="H51"/>
  <c r="L33"/>
  <c r="K72"/>
  <c r="I107"/>
  <c r="J34"/>
  <c r="I73"/>
  <c r="K43"/>
  <c r="J122"/>
  <c r="J123"/>
  <c r="K42"/>
  <c r="AJ73" i="27"/>
  <c r="E6" i="12"/>
  <c r="E34" s="1"/>
  <c r="F34" s="1"/>
  <c r="AJ74" i="27"/>
  <c r="E7" i="12"/>
  <c r="E35" s="1"/>
  <c r="F35" s="1"/>
  <c r="R102" i="27"/>
  <c r="R100" s="1"/>
  <c r="R140" s="1"/>
  <c r="S102"/>
  <c r="S100" s="1"/>
  <c r="S143" s="1"/>
  <c r="T75"/>
  <c r="W120" l="1"/>
  <c r="W100"/>
  <c r="W142" s="1"/>
  <c r="X109"/>
  <c r="AA42"/>
  <c r="Y123"/>
  <c r="X130"/>
  <c r="X128" s="1"/>
  <c r="AA48"/>
  <c r="Y117"/>
  <c r="Y127"/>
  <c r="AA37"/>
  <c r="Y111"/>
  <c r="Y108"/>
  <c r="Z56"/>
  <c r="X126"/>
  <c r="X102" s="1"/>
  <c r="AA39"/>
  <c r="Y113"/>
  <c r="AA43"/>
  <c r="Y122"/>
  <c r="AA53"/>
  <c r="Y124"/>
  <c r="X56" i="12"/>
  <c r="W126"/>
  <c r="Z54" i="27"/>
  <c r="Y115" s="1"/>
  <c r="Y179"/>
  <c r="F114" i="12"/>
  <c r="G44"/>
  <c r="X101" i="27"/>
  <c r="AA51"/>
  <c r="Z116" s="1"/>
  <c r="Z178"/>
  <c r="W33"/>
  <c r="V107" s="1"/>
  <c r="V72"/>
  <c r="AI56" i="33"/>
  <c r="AH126"/>
  <c r="AA56" i="36"/>
  <c r="AA126" s="1"/>
  <c r="W38"/>
  <c r="AA49"/>
  <c r="AA55"/>
  <c r="AA50"/>
  <c r="AA57"/>
  <c r="AA58"/>
  <c r="W45"/>
  <c r="AB52"/>
  <c r="AA59"/>
  <c r="H116" i="34"/>
  <c r="I51"/>
  <c r="H124"/>
  <c r="I53"/>
  <c r="K54"/>
  <c r="J115"/>
  <c r="L43"/>
  <c r="K122"/>
  <c r="K34"/>
  <c r="J73"/>
  <c r="J107"/>
  <c r="M33"/>
  <c r="L72"/>
  <c r="K123"/>
  <c r="L42"/>
  <c r="G35" i="12"/>
  <c r="H35" s="1"/>
  <c r="I35" s="1"/>
  <c r="J35" s="1"/>
  <c r="K35" s="1"/>
  <c r="L35" s="1"/>
  <c r="M35" s="1"/>
  <c r="N35" s="1"/>
  <c r="O35" s="1"/>
  <c r="P35" s="1"/>
  <c r="Q35" s="1"/>
  <c r="R35" s="1"/>
  <c r="G34"/>
  <c r="U75" i="27"/>
  <c r="X120" l="1"/>
  <c r="X100"/>
  <c r="X142" s="1"/>
  <c r="AB43"/>
  <c r="Z122"/>
  <c r="AB37"/>
  <c r="Z108"/>
  <c r="Z111"/>
  <c r="AB42"/>
  <c r="Z123"/>
  <c r="Y130"/>
  <c r="AB39"/>
  <c r="Z113"/>
  <c r="AB48"/>
  <c r="Z117"/>
  <c r="Z127"/>
  <c r="AB53"/>
  <c r="Z124"/>
  <c r="Y118"/>
  <c r="Y109" s="1"/>
  <c r="AA56"/>
  <c r="Y126"/>
  <c r="Y56" i="12"/>
  <c r="X126"/>
  <c r="X33" i="27"/>
  <c r="W107" s="1"/>
  <c r="W72"/>
  <c r="G114" i="12"/>
  <c r="H44"/>
  <c r="AA54" i="27"/>
  <c r="Z115" s="1"/>
  <c r="Z179"/>
  <c r="AB51"/>
  <c r="AA116" s="1"/>
  <c r="AA178"/>
  <c r="Y101"/>
  <c r="Y144"/>
  <c r="AJ56" i="33"/>
  <c r="AI126"/>
  <c r="AB59" i="36"/>
  <c r="AC52"/>
  <c r="AB58"/>
  <c r="AB50"/>
  <c r="AB49"/>
  <c r="AB56"/>
  <c r="AB126" s="1"/>
  <c r="X38"/>
  <c r="X45"/>
  <c r="AB57"/>
  <c r="AB55"/>
  <c r="I124" i="34"/>
  <c r="J53"/>
  <c r="K115"/>
  <c r="L54"/>
  <c r="J51"/>
  <c r="I116"/>
  <c r="L123"/>
  <c r="M42"/>
  <c r="M43"/>
  <c r="L122"/>
  <c r="N33"/>
  <c r="M72"/>
  <c r="L34"/>
  <c r="K73"/>
  <c r="K107"/>
  <c r="H34" i="12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75" i="27"/>
  <c r="AC48" l="1"/>
  <c r="AA117"/>
  <c r="AA127"/>
  <c r="AC43"/>
  <c r="AA122"/>
  <c r="AC42"/>
  <c r="AA123"/>
  <c r="Z118"/>
  <c r="Z109" s="1"/>
  <c r="Z130"/>
  <c r="Z128" s="1"/>
  <c r="Z120" s="1"/>
  <c r="AB56"/>
  <c r="Z126"/>
  <c r="AC39"/>
  <c r="AA113"/>
  <c r="AC37"/>
  <c r="AA108"/>
  <c r="AA111"/>
  <c r="AC53"/>
  <c r="AA124"/>
  <c r="Y128"/>
  <c r="Y102" s="1"/>
  <c r="Y100" s="1"/>
  <c r="Y140" s="1"/>
  <c r="V34" i="12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E6" i="28" s="1"/>
  <c r="Z56" i="12"/>
  <c r="Y126"/>
  <c r="AC51" i="27"/>
  <c r="AB116" s="1"/>
  <c r="AB178"/>
  <c r="I44" i="12"/>
  <c r="H114"/>
  <c r="Y33" i="27"/>
  <c r="X107" s="1"/>
  <c r="X72"/>
  <c r="AB54"/>
  <c r="AA115" s="1"/>
  <c r="AA179"/>
  <c r="Z144"/>
  <c r="Z101"/>
  <c r="E28" i="34"/>
  <c r="E56" s="1"/>
  <c r="F56" s="1"/>
  <c r="AJ126" i="33"/>
  <c r="AC50" i="36"/>
  <c r="AC57"/>
  <c r="AC49"/>
  <c r="AC58"/>
  <c r="AC55"/>
  <c r="AC56"/>
  <c r="AC126" s="1"/>
  <c r="Y45"/>
  <c r="AC59"/>
  <c r="AD52"/>
  <c r="Y38"/>
  <c r="M54" i="34"/>
  <c r="L115"/>
  <c r="J116"/>
  <c r="K51"/>
  <c r="K53"/>
  <c r="J124"/>
  <c r="O33"/>
  <c r="N72"/>
  <c r="M123"/>
  <c r="N42"/>
  <c r="M122"/>
  <c r="N43"/>
  <c r="M34"/>
  <c r="L73"/>
  <c r="L107"/>
  <c r="W75" i="27"/>
  <c r="Z102" l="1"/>
  <c r="Z100" s="1"/>
  <c r="Z143" s="1"/>
  <c r="Y120"/>
  <c r="AD39"/>
  <c r="AB113"/>
  <c r="AA118"/>
  <c r="AA109" s="1"/>
  <c r="AA130"/>
  <c r="AD48"/>
  <c r="AB117"/>
  <c r="AB127"/>
  <c r="AD53"/>
  <c r="AB124"/>
  <c r="AD42"/>
  <c r="AB123"/>
  <c r="AD37"/>
  <c r="AB111"/>
  <c r="AB108"/>
  <c r="AC56"/>
  <c r="AA126"/>
  <c r="AD43"/>
  <c r="AB122"/>
  <c r="AA56" i="12"/>
  <c r="Z126"/>
  <c r="AA144" i="27"/>
  <c r="J44" i="12"/>
  <c r="I114"/>
  <c r="AC178" i="27"/>
  <c r="G182" s="1"/>
  <c r="AD51"/>
  <c r="AC116" s="1"/>
  <c r="AC54"/>
  <c r="AB115" s="1"/>
  <c r="AB179"/>
  <c r="Z33"/>
  <c r="Y107" s="1"/>
  <c r="Y72"/>
  <c r="F126" i="34"/>
  <c r="G126"/>
  <c r="Z45" i="36"/>
  <c r="AD55"/>
  <c r="AD49"/>
  <c r="Z38"/>
  <c r="AD50"/>
  <c r="AD59"/>
  <c r="AE52"/>
  <c r="AD56"/>
  <c r="AD126" s="1"/>
  <c r="AD58"/>
  <c r="AD57"/>
  <c r="L53" i="34"/>
  <c r="K124"/>
  <c r="M115"/>
  <c r="N54"/>
  <c r="K116"/>
  <c r="L51"/>
  <c r="O43"/>
  <c r="N122"/>
  <c r="P33"/>
  <c r="O72"/>
  <c r="N123"/>
  <c r="O42"/>
  <c r="M73"/>
  <c r="N34"/>
  <c r="M107"/>
  <c r="X75" i="27"/>
  <c r="AA101" l="1"/>
  <c r="AB130"/>
  <c r="AB128" s="1"/>
  <c r="AE42"/>
  <c r="AC123"/>
  <c r="AA128"/>
  <c r="AA102" s="1"/>
  <c r="AA100" s="1"/>
  <c r="AA143" s="1"/>
  <c r="AB118"/>
  <c r="AB109" s="1"/>
  <c r="AD56"/>
  <c r="AB126"/>
  <c r="AE39"/>
  <c r="AC113"/>
  <c r="AE37"/>
  <c r="AC111"/>
  <c r="AC108"/>
  <c r="AE53"/>
  <c r="AC124"/>
  <c r="AE43"/>
  <c r="AC122"/>
  <c r="AE48"/>
  <c r="AC117"/>
  <c r="AC127"/>
  <c r="AA126" i="12"/>
  <c r="AB56"/>
  <c r="AC179" i="27"/>
  <c r="F182" s="1"/>
  <c r="AD54"/>
  <c r="AC115" s="1"/>
  <c r="AB144"/>
  <c r="AD178"/>
  <c r="AE51"/>
  <c r="AD116" s="1"/>
  <c r="K44" i="12"/>
  <c r="L44" s="1"/>
  <c r="M44" s="1"/>
  <c r="J114"/>
  <c r="AA33" i="27"/>
  <c r="Z107" s="1"/>
  <c r="Z72"/>
  <c r="AK126" i="34"/>
  <c r="AA38" i="36"/>
  <c r="AE58"/>
  <c r="AE57"/>
  <c r="AE56"/>
  <c r="AE126" s="1"/>
  <c r="AE50"/>
  <c r="AE49"/>
  <c r="AA45"/>
  <c r="AE55"/>
  <c r="AE59"/>
  <c r="AF52"/>
  <c r="M53" i="34"/>
  <c r="L124"/>
  <c r="M51"/>
  <c r="L116"/>
  <c r="O54"/>
  <c r="N115"/>
  <c r="P43"/>
  <c r="O122"/>
  <c r="O34"/>
  <c r="N73"/>
  <c r="N107"/>
  <c r="P42"/>
  <c r="O123"/>
  <c r="Q33"/>
  <c r="P72"/>
  <c r="Y75" i="27"/>
  <c r="AB120" l="1"/>
  <c r="AB101"/>
  <c r="AA120"/>
  <c r="AB102"/>
  <c r="AF37"/>
  <c r="AD108"/>
  <c r="AD111"/>
  <c r="AE56"/>
  <c r="AC126"/>
  <c r="AF43"/>
  <c r="AD122"/>
  <c r="AC130"/>
  <c r="AC128" s="1"/>
  <c r="AC120" s="1"/>
  <c r="AF39"/>
  <c r="AD113"/>
  <c r="AC118"/>
  <c r="AC101" s="1"/>
  <c r="AF48"/>
  <c r="AD117"/>
  <c r="AD127"/>
  <c r="AF53"/>
  <c r="AD124"/>
  <c r="AF42"/>
  <c r="AD123"/>
  <c r="N44" i="12"/>
  <c r="M114"/>
  <c r="AC56"/>
  <c r="AB126"/>
  <c r="L114"/>
  <c r="K114"/>
  <c r="AB143" i="27"/>
  <c r="AC144"/>
  <c r="AB33"/>
  <c r="AA107" s="1"/>
  <c r="AA72"/>
  <c r="AE178"/>
  <c r="AF51"/>
  <c r="AE116" s="1"/>
  <c r="AD179"/>
  <c r="AE54"/>
  <c r="AD115" s="1"/>
  <c r="AG52" i="36"/>
  <c r="AF59"/>
  <c r="AF50"/>
  <c r="AF57"/>
  <c r="AF56"/>
  <c r="AF126" s="1"/>
  <c r="AB45"/>
  <c r="AB38"/>
  <c r="AF58"/>
  <c r="AF55"/>
  <c r="AF49"/>
  <c r="O115" i="34"/>
  <c r="P54"/>
  <c r="M124"/>
  <c r="N53"/>
  <c r="N51"/>
  <c r="M116"/>
  <c r="Q42"/>
  <c r="P123"/>
  <c r="Q43"/>
  <c r="P122"/>
  <c r="R33"/>
  <c r="Q72"/>
  <c r="O73"/>
  <c r="P34"/>
  <c r="O107"/>
  <c r="Z75" i="27"/>
  <c r="AB100" l="1"/>
  <c r="AC102"/>
  <c r="AC100" s="1"/>
  <c r="AC143" s="1"/>
  <c r="AK143" s="1"/>
  <c r="AC109"/>
  <c r="AG42"/>
  <c r="AE123"/>
  <c r="AG37"/>
  <c r="AE108"/>
  <c r="AE111"/>
  <c r="AG43"/>
  <c r="AE122"/>
  <c r="AD118"/>
  <c r="AD109" s="1"/>
  <c r="AG53"/>
  <c r="AE124"/>
  <c r="AD130"/>
  <c r="AD128" s="1"/>
  <c r="AG48"/>
  <c r="AE117"/>
  <c r="AE127"/>
  <c r="AG39"/>
  <c r="AE113"/>
  <c r="AF56"/>
  <c r="AD126"/>
  <c r="N114" i="12"/>
  <c r="O44"/>
  <c r="AD56"/>
  <c r="AC126"/>
  <c r="AE179" i="27"/>
  <c r="AF54"/>
  <c r="AE115" s="1"/>
  <c r="AF178"/>
  <c r="AG51"/>
  <c r="AF116" s="1"/>
  <c r="AC33"/>
  <c r="AB107" s="1"/>
  <c r="AB72"/>
  <c r="AG49" i="36"/>
  <c r="AG55"/>
  <c r="AC38"/>
  <c r="AG56"/>
  <c r="AG126" s="1"/>
  <c r="AG50"/>
  <c r="AG59"/>
  <c r="AH52"/>
  <c r="AG58"/>
  <c r="AC45"/>
  <c r="AG57"/>
  <c r="O51" i="34"/>
  <c r="N116"/>
  <c r="Q54"/>
  <c r="P115"/>
  <c r="O53"/>
  <c r="N124"/>
  <c r="Q122"/>
  <c r="R43"/>
  <c r="G47" i="33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P73" i="34"/>
  <c r="Q34"/>
  <c r="P107"/>
  <c r="S33"/>
  <c r="R72"/>
  <c r="G40" i="33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Q123" i="34"/>
  <c r="R42"/>
  <c r="G41" i="33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AA75" i="27"/>
  <c r="AD102" l="1"/>
  <c r="AD101"/>
  <c r="AD100" s="1"/>
  <c r="AD142" s="1"/>
  <c r="AD120"/>
  <c r="AH39"/>
  <c r="AF113"/>
  <c r="AH53"/>
  <c r="AF124"/>
  <c r="AH42"/>
  <c r="AF123"/>
  <c r="AH48"/>
  <c r="AF117"/>
  <c r="AF127"/>
  <c r="AH43"/>
  <c r="AF122"/>
  <c r="AG56"/>
  <c r="AE126"/>
  <c r="AE118"/>
  <c r="AE101" s="1"/>
  <c r="AE130"/>
  <c r="AH37"/>
  <c r="AF111"/>
  <c r="AF108"/>
  <c r="O114" i="12"/>
  <c r="P44"/>
  <c r="AE56"/>
  <c r="AD126"/>
  <c r="AH51" i="27"/>
  <c r="AG116" s="1"/>
  <c r="AG178"/>
  <c r="AD33"/>
  <c r="AC107" s="1"/>
  <c r="AC72"/>
  <c r="AD144"/>
  <c r="AG54"/>
  <c r="AF115" s="1"/>
  <c r="AF179"/>
  <c r="AH57" i="36"/>
  <c r="AD45"/>
  <c r="AD38"/>
  <c r="AH58"/>
  <c r="AH50"/>
  <c r="AH49"/>
  <c r="AH55"/>
  <c r="AH59"/>
  <c r="AI52"/>
  <c r="AH56"/>
  <c r="AH126" s="1"/>
  <c r="O124" i="34"/>
  <c r="P53"/>
  <c r="O116"/>
  <c r="P51"/>
  <c r="R54"/>
  <c r="Q115"/>
  <c r="S42"/>
  <c r="R123"/>
  <c r="T33"/>
  <c r="S72"/>
  <c r="V41" i="33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34" s="1"/>
  <c r="E41" s="1"/>
  <c r="F41" s="1"/>
  <c r="V40" i="33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34" s="1"/>
  <c r="E40" s="1"/>
  <c r="F40" s="1"/>
  <c r="S43"/>
  <c r="R122"/>
  <c r="R34"/>
  <c r="Q73"/>
  <c r="Q107"/>
  <c r="V47" i="33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34" s="1"/>
  <c r="E47" s="1"/>
  <c r="F47" s="1"/>
  <c r="AB75" i="27"/>
  <c r="AE109" l="1"/>
  <c r="AF118"/>
  <c r="AF109" s="1"/>
  <c r="AF144" s="1"/>
  <c r="AI42"/>
  <c r="AG123"/>
  <c r="AI39"/>
  <c r="AG113"/>
  <c r="AI37"/>
  <c r="AG111"/>
  <c r="AG108"/>
  <c r="AI43"/>
  <c r="AG122"/>
  <c r="AE128"/>
  <c r="AF130"/>
  <c r="AF128" s="1"/>
  <c r="AI48"/>
  <c r="AG117"/>
  <c r="AG127"/>
  <c r="AI53"/>
  <c r="AG124"/>
  <c r="AH56"/>
  <c r="AF126"/>
  <c r="Q44" i="12"/>
  <c r="P114"/>
  <c r="AF56"/>
  <c r="AE126"/>
  <c r="AF101" i="27"/>
  <c r="AE140"/>
  <c r="AE33"/>
  <c r="AD107" s="1"/>
  <c r="AD72"/>
  <c r="AH54"/>
  <c r="AG115" s="1"/>
  <c r="AG179"/>
  <c r="AI51"/>
  <c r="AH116" s="1"/>
  <c r="AH178"/>
  <c r="AE45" i="36"/>
  <c r="AI57"/>
  <c r="AI56"/>
  <c r="AI126" s="1"/>
  <c r="AI55"/>
  <c r="AI50"/>
  <c r="AE38"/>
  <c r="AI59"/>
  <c r="AJ52"/>
  <c r="E24" i="37" s="1"/>
  <c r="E52" s="1"/>
  <c r="F52" s="1"/>
  <c r="AI49" i="36"/>
  <c r="AI58"/>
  <c r="S54" i="34"/>
  <c r="R115"/>
  <c r="P124"/>
  <c r="Q53"/>
  <c r="Q51"/>
  <c r="P116"/>
  <c r="U33"/>
  <c r="T72"/>
  <c r="S122"/>
  <c r="T43"/>
  <c r="G41"/>
  <c r="T42"/>
  <c r="S123"/>
  <c r="G47"/>
  <c r="S34"/>
  <c r="R73"/>
  <c r="R107"/>
  <c r="G40"/>
  <c r="AC75" i="27"/>
  <c r="AF120" l="1"/>
  <c r="AF102"/>
  <c r="AF100" s="1"/>
  <c r="AF140" s="1"/>
  <c r="AK140" s="1"/>
  <c r="AE102"/>
  <c r="AE100" s="1"/>
  <c r="AE120"/>
  <c r="AG130"/>
  <c r="AG128" s="1"/>
  <c r="AJ37"/>
  <c r="AH108"/>
  <c r="AH111"/>
  <c r="AJ42"/>
  <c r="AH123"/>
  <c r="AJ53"/>
  <c r="AH124"/>
  <c r="AJ48"/>
  <c r="AH117"/>
  <c r="AH127"/>
  <c r="AJ39"/>
  <c r="AH113"/>
  <c r="AG118"/>
  <c r="AG101" s="1"/>
  <c r="AI56"/>
  <c r="AG126"/>
  <c r="AJ43"/>
  <c r="AH122"/>
  <c r="R44" i="12"/>
  <c r="Q114"/>
  <c r="AF126"/>
  <c r="AG56"/>
  <c r="AF33" i="27"/>
  <c r="AE107" s="1"/>
  <c r="AE72"/>
  <c r="AJ51"/>
  <c r="AI116" s="1"/>
  <c r="AI178"/>
  <c r="AI54"/>
  <c r="AH115" s="1"/>
  <c r="AH179"/>
  <c r="G52" i="37"/>
  <c r="F59"/>
  <c r="H41" i="34"/>
  <c r="H40"/>
  <c r="H47"/>
  <c r="AJ58" i="36"/>
  <c r="AJ49"/>
  <c r="AF45"/>
  <c r="AJ59"/>
  <c r="AJ50"/>
  <c r="AJ56"/>
  <c r="AJ126" s="1"/>
  <c r="AK126" s="1"/>
  <c r="AF38"/>
  <c r="AJ55"/>
  <c r="AJ57"/>
  <c r="V47" i="34"/>
  <c r="V41"/>
  <c r="V40"/>
  <c r="R51"/>
  <c r="Q116"/>
  <c r="T54"/>
  <c r="S115"/>
  <c r="R53"/>
  <c r="Q124"/>
  <c r="T34"/>
  <c r="S73"/>
  <c r="S107"/>
  <c r="U42"/>
  <c r="T123"/>
  <c r="U43"/>
  <c r="T122"/>
  <c r="V33"/>
  <c r="U72"/>
  <c r="AD75" i="27"/>
  <c r="AG102" l="1"/>
  <c r="AG100"/>
  <c r="AG109"/>
  <c r="AG144" s="1"/>
  <c r="AG120"/>
  <c r="AJ56"/>
  <c r="AH126"/>
  <c r="AI124"/>
  <c r="E25" i="12"/>
  <c r="E53" s="1"/>
  <c r="F53" s="1"/>
  <c r="AJ124" i="27"/>
  <c r="AI113"/>
  <c r="E11" i="12"/>
  <c r="E39" s="1"/>
  <c r="F39" s="1"/>
  <c r="AJ113" i="27"/>
  <c r="AK113" s="1"/>
  <c r="AI122"/>
  <c r="E15" i="12"/>
  <c r="E43" s="1"/>
  <c r="F43" s="1"/>
  <c r="AJ122" i="27"/>
  <c r="AI117"/>
  <c r="AI127"/>
  <c r="E20" i="12"/>
  <c r="E48" s="1"/>
  <c r="F48" s="1"/>
  <c r="AJ117" i="27"/>
  <c r="AK117" s="1"/>
  <c r="AJ127"/>
  <c r="AK127" s="1"/>
  <c r="AI123"/>
  <c r="AJ123"/>
  <c r="AK123" s="1"/>
  <c r="E14" i="12"/>
  <c r="E42" s="1"/>
  <c r="F42" s="1"/>
  <c r="AH118" i="27"/>
  <c r="AH109" s="1"/>
  <c r="AH144" s="1"/>
  <c r="AH130"/>
  <c r="AH128" s="1"/>
  <c r="AI108"/>
  <c r="AI111"/>
  <c r="E9" i="12"/>
  <c r="E37" s="1"/>
  <c r="F37" s="1"/>
  <c r="AJ108" i="27"/>
  <c r="AJ111"/>
  <c r="AK111" s="1"/>
  <c r="AG126" i="12"/>
  <c r="AH56"/>
  <c r="S44"/>
  <c r="R114"/>
  <c r="AG33" i="27"/>
  <c r="AF107" s="1"/>
  <c r="AF72"/>
  <c r="AJ54"/>
  <c r="AI115" s="1"/>
  <c r="AI179"/>
  <c r="AJ178"/>
  <c r="E23" i="12"/>
  <c r="E51" s="1"/>
  <c r="F51" s="1"/>
  <c r="AJ116" i="27"/>
  <c r="AK116" s="1"/>
  <c r="AG142"/>
  <c r="E27" i="37"/>
  <c r="E55" s="1"/>
  <c r="F55" s="1"/>
  <c r="E28"/>
  <c r="E56" s="1"/>
  <c r="F56" s="1"/>
  <c r="F126" s="1"/>
  <c r="E21"/>
  <c r="E49" s="1"/>
  <c r="F49" s="1"/>
  <c r="E22"/>
  <c r="E50" s="1"/>
  <c r="F50" s="1"/>
  <c r="E29"/>
  <c r="E57" s="1"/>
  <c r="F57" s="1"/>
  <c r="E30"/>
  <c r="E58" s="1"/>
  <c r="F58" s="1"/>
  <c r="H52"/>
  <c r="G59"/>
  <c r="I41" i="34"/>
  <c r="I40"/>
  <c r="I47"/>
  <c r="AG38" i="36"/>
  <c r="AG45"/>
  <c r="W47" i="34"/>
  <c r="W41"/>
  <c r="W40"/>
  <c r="R124"/>
  <c r="S53"/>
  <c r="S51"/>
  <c r="R116"/>
  <c r="U54"/>
  <c r="T115"/>
  <c r="W33"/>
  <c r="V72"/>
  <c r="U123"/>
  <c r="V42"/>
  <c r="U122"/>
  <c r="V43"/>
  <c r="U34"/>
  <c r="T73"/>
  <c r="T107"/>
  <c r="AE75" i="27"/>
  <c r="G48" i="12" l="1"/>
  <c r="H48" s="1"/>
  <c r="I48" s="1"/>
  <c r="J48" s="1"/>
  <c r="K48" s="1"/>
  <c r="L48" s="1"/>
  <c r="M48" s="1"/>
  <c r="N48" s="1"/>
  <c r="O48" s="1"/>
  <c r="P48" s="1"/>
  <c r="G43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G42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G39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G37"/>
  <c r="H37" s="1"/>
  <c r="I37" s="1"/>
  <c r="J37" s="1"/>
  <c r="K37" s="1"/>
  <c r="L37" s="1"/>
  <c r="M37" s="1"/>
  <c r="N37" s="1"/>
  <c r="O37" s="1"/>
  <c r="P37" s="1"/>
  <c r="G53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AH102" i="27"/>
  <c r="AH100" s="1"/>
  <c r="AH142" s="1"/>
  <c r="AK122"/>
  <c r="AH101"/>
  <c r="AJ118"/>
  <c r="AK108"/>
  <c r="AH120"/>
  <c r="AK124"/>
  <c r="AI118"/>
  <c r="AI109" s="1"/>
  <c r="AI144" s="1"/>
  <c r="AI130"/>
  <c r="AI128" s="1"/>
  <c r="AI126"/>
  <c r="AK126" s="1"/>
  <c r="E28" i="12"/>
  <c r="E56" s="1"/>
  <c r="F56" s="1"/>
  <c r="AK118" i="27"/>
  <c r="AJ130"/>
  <c r="AH126" i="12"/>
  <c r="AI56"/>
  <c r="T44"/>
  <c r="S114"/>
  <c r="AH33" i="27"/>
  <c r="AG107" s="1"/>
  <c r="AG72"/>
  <c r="AI101"/>
  <c r="F179" i="12"/>
  <c r="G51"/>
  <c r="AJ179" i="27"/>
  <c r="E26" i="12"/>
  <c r="E54" s="1"/>
  <c r="F54" s="1"/>
  <c r="AJ115" i="27"/>
  <c r="G55" i="37"/>
  <c r="I52"/>
  <c r="H59"/>
  <c r="G57"/>
  <c r="G49"/>
  <c r="G58"/>
  <c r="G50"/>
  <c r="G56"/>
  <c r="G126" s="1"/>
  <c r="J40" i="34"/>
  <c r="X47"/>
  <c r="J41"/>
  <c r="X41"/>
  <c r="J47"/>
  <c r="X40"/>
  <c r="AH38" i="36"/>
  <c r="AH45"/>
  <c r="G47" i="35"/>
  <c r="G41"/>
  <c r="G40"/>
  <c r="V54" i="34"/>
  <c r="U115"/>
  <c r="T53"/>
  <c r="S124"/>
  <c r="T51"/>
  <c r="S116"/>
  <c r="W43"/>
  <c r="V122"/>
  <c r="U73"/>
  <c r="V34"/>
  <c r="U107"/>
  <c r="W42"/>
  <c r="V123"/>
  <c r="X33"/>
  <c r="W72"/>
  <c r="AF75" i="27"/>
  <c r="V42" i="12" l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E14" i="28" s="1"/>
  <c r="Q48" i="12"/>
  <c r="O61"/>
  <c r="V53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E25" i="28" s="1"/>
  <c r="V39" i="12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E11" i="28" s="1"/>
  <c r="V43" i="12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E15" i="28" s="1"/>
  <c r="Q37" i="12"/>
  <c r="O60"/>
  <c r="AI102" i="27"/>
  <c r="AI100" s="1"/>
  <c r="AI120"/>
  <c r="AJ128"/>
  <c r="AK130"/>
  <c r="F126" i="12"/>
  <c r="G56"/>
  <c r="AI126"/>
  <c r="AJ56"/>
  <c r="T114"/>
  <c r="U44"/>
  <c r="F180"/>
  <c r="G54"/>
  <c r="AI33" i="27"/>
  <c r="AH107" s="1"/>
  <c r="AH72"/>
  <c r="AK115"/>
  <c r="AJ101"/>
  <c r="AJ109"/>
  <c r="G179" i="12"/>
  <c r="H51"/>
  <c r="AI142" i="27"/>
  <c r="H56" i="37"/>
  <c r="J52"/>
  <c r="I59"/>
  <c r="Y41" i="34"/>
  <c r="K40"/>
  <c r="Y40"/>
  <c r="K47"/>
  <c r="K41"/>
  <c r="Y47"/>
  <c r="AI38" i="36"/>
  <c r="AI45"/>
  <c r="H47" i="35"/>
  <c r="H41"/>
  <c r="H40"/>
  <c r="U51" i="34"/>
  <c r="T116"/>
  <c r="W54"/>
  <c r="V115"/>
  <c r="U53"/>
  <c r="T124"/>
  <c r="Y33"/>
  <c r="X72"/>
  <c r="X42"/>
  <c r="W123"/>
  <c r="W34"/>
  <c r="V73"/>
  <c r="V107"/>
  <c r="X43"/>
  <c r="W122"/>
  <c r="AG75" i="27"/>
  <c r="R37" i="12" l="1"/>
  <c r="P60"/>
  <c r="R48"/>
  <c r="P61"/>
  <c r="O65"/>
  <c r="AJ126"/>
  <c r="E28" i="28"/>
  <c r="AK128" i="27"/>
  <c r="AJ102"/>
  <c r="AK102" s="1"/>
  <c r="AJ120"/>
  <c r="AK120" s="1"/>
  <c r="G126" i="12"/>
  <c r="H56"/>
  <c r="U114"/>
  <c r="V44"/>
  <c r="H179"/>
  <c r="I51"/>
  <c r="G180"/>
  <c r="H54"/>
  <c r="AK101" i="27"/>
  <c r="AJ33"/>
  <c r="AI107" s="1"/>
  <c r="AI72"/>
  <c r="AJ144"/>
  <c r="AK144" s="1"/>
  <c r="AK109"/>
  <c r="H126" i="37"/>
  <c r="I126"/>
  <c r="K52"/>
  <c r="J59"/>
  <c r="Z40" i="34"/>
  <c r="Z41"/>
  <c r="L47"/>
  <c r="Z47"/>
  <c r="L40"/>
  <c r="L41"/>
  <c r="AJ38" i="36"/>
  <c r="AJ45"/>
  <c r="I40" i="35"/>
  <c r="I47"/>
  <c r="I41"/>
  <c r="V53" i="34"/>
  <c r="U124"/>
  <c r="V51"/>
  <c r="U116"/>
  <c r="X54"/>
  <c r="W115"/>
  <c r="X34"/>
  <c r="W73"/>
  <c r="W107"/>
  <c r="Z33"/>
  <c r="Y72"/>
  <c r="Y43"/>
  <c r="X122"/>
  <c r="Y42"/>
  <c r="X123"/>
  <c r="AH75" i="27"/>
  <c r="S48" i="12" l="1"/>
  <c r="Q61"/>
  <c r="S37"/>
  <c r="Q60"/>
  <c r="P65"/>
  <c r="AJ100" i="27"/>
  <c r="AK100" s="1"/>
  <c r="H126" i="12"/>
  <c r="I126"/>
  <c r="V114"/>
  <c r="W44"/>
  <c r="AJ142" i="27"/>
  <c r="AK142" s="1"/>
  <c r="I179" i="12"/>
  <c r="J51"/>
  <c r="E5"/>
  <c r="AJ107" i="27"/>
  <c r="AK107" s="1"/>
  <c r="AJ72"/>
  <c r="H180" i="12"/>
  <c r="I54"/>
  <c r="AK126" i="37"/>
  <c r="L52"/>
  <c r="K59"/>
  <c r="E10"/>
  <c r="E38" s="1"/>
  <c r="F38" s="1"/>
  <c r="E17"/>
  <c r="E45" s="1"/>
  <c r="F45" s="1"/>
  <c r="AA41" i="34"/>
  <c r="M40"/>
  <c r="M47"/>
  <c r="AA40"/>
  <c r="M41"/>
  <c r="AA47"/>
  <c r="J41" i="35"/>
  <c r="J40"/>
  <c r="J47"/>
  <c r="Y54" i="34"/>
  <c r="X115"/>
  <c r="W53"/>
  <c r="V124"/>
  <c r="W51"/>
  <c r="V116"/>
  <c r="Y122"/>
  <c r="Z43"/>
  <c r="AA33"/>
  <c r="Z72"/>
  <c r="Y123"/>
  <c r="Z42"/>
  <c r="Y34"/>
  <c r="X73"/>
  <c r="X107"/>
  <c r="AI75" i="27"/>
  <c r="T37" i="12" l="1"/>
  <c r="U37" s="1"/>
  <c r="R60"/>
  <c r="Q65"/>
  <c r="T48"/>
  <c r="U48" s="1"/>
  <c r="R61"/>
  <c r="S61" s="1"/>
  <c r="X44"/>
  <c r="W114"/>
  <c r="I180"/>
  <c r="J54"/>
  <c r="J179"/>
  <c r="K51"/>
  <c r="L51" s="1"/>
  <c r="M51" s="1"/>
  <c r="M52" i="37"/>
  <c r="L59"/>
  <c r="G38"/>
  <c r="G45"/>
  <c r="N41" i="34"/>
  <c r="N40"/>
  <c r="AB47"/>
  <c r="AB40"/>
  <c r="N47"/>
  <c r="AB41"/>
  <c r="K47" i="35"/>
  <c r="K41"/>
  <c r="K40"/>
  <c r="X51" i="34"/>
  <c r="W116"/>
  <c r="Z54"/>
  <c r="Y115"/>
  <c r="X53"/>
  <c r="W124"/>
  <c r="AB33"/>
  <c r="AA72"/>
  <c r="AA43"/>
  <c r="Z122"/>
  <c r="AA42"/>
  <c r="Z123"/>
  <c r="Y73"/>
  <c r="Z34"/>
  <c r="Y107"/>
  <c r="AJ75" i="27"/>
  <c r="E8" i="12"/>
  <c r="E36" s="1"/>
  <c r="F36" s="1"/>
  <c r="V37" l="1"/>
  <c r="W37" s="1"/>
  <c r="R65"/>
  <c r="S65" s="1"/>
  <c r="S60"/>
  <c r="V48"/>
  <c r="W48" s="1"/>
  <c r="Y44"/>
  <c r="X114"/>
  <c r="N51"/>
  <c r="M179"/>
  <c r="J180"/>
  <c r="K54"/>
  <c r="L54" s="1"/>
  <c r="M54" s="1"/>
  <c r="K179"/>
  <c r="L179"/>
  <c r="N52" i="37"/>
  <c r="M59"/>
  <c r="O47" i="34"/>
  <c r="AC47"/>
  <c r="O41"/>
  <c r="AC41"/>
  <c r="AC40"/>
  <c r="O40"/>
  <c r="L40" i="35"/>
  <c r="L47"/>
  <c r="L41"/>
  <c r="Y53" i="34"/>
  <c r="X124"/>
  <c r="Y51"/>
  <c r="X116"/>
  <c r="AA54"/>
  <c r="Z115"/>
  <c r="AB43"/>
  <c r="AA122"/>
  <c r="AB42"/>
  <c r="AA123"/>
  <c r="AA34"/>
  <c r="Z73"/>
  <c r="Z107"/>
  <c r="AC33"/>
  <c r="AB72"/>
  <c r="G36" i="12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E58" i="28"/>
  <c r="F58" s="1"/>
  <c r="E55"/>
  <c r="F55" s="1"/>
  <c r="E57"/>
  <c r="F57" s="1"/>
  <c r="E56"/>
  <c r="X48" i="12" l="1"/>
  <c r="V61"/>
  <c r="X37"/>
  <c r="V60"/>
  <c r="G55" i="28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G57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G58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G55" i="3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G57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G58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F56" i="28"/>
  <c r="Z44" i="12"/>
  <c r="Y114"/>
  <c r="N54"/>
  <c r="M180"/>
  <c r="O51"/>
  <c r="N179"/>
  <c r="K180"/>
  <c r="L180"/>
  <c r="O52" i="37"/>
  <c r="N59"/>
  <c r="AD40" i="34"/>
  <c r="P41"/>
  <c r="P47"/>
  <c r="P40"/>
  <c r="AD41"/>
  <c r="AD47"/>
  <c r="M41" i="35"/>
  <c r="M40"/>
  <c r="M47"/>
  <c r="AB54" i="34"/>
  <c r="AA115"/>
  <c r="Z53"/>
  <c r="Y124"/>
  <c r="Y116"/>
  <c r="Z51"/>
  <c r="AB34"/>
  <c r="AA73"/>
  <c r="AA107"/>
  <c r="AC43"/>
  <c r="AB122"/>
  <c r="AC72"/>
  <c r="AD33"/>
  <c r="AC42"/>
  <c r="AB123"/>
  <c r="V36" i="12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E8" i="28" s="1"/>
  <c r="V65" i="12" l="1"/>
  <c r="Y48"/>
  <c r="W61"/>
  <c r="Y37"/>
  <c r="W60"/>
  <c r="W65" s="1"/>
  <c r="V55" i="28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55" i="29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27" i="30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27" i="31" s="1"/>
  <c r="E55" s="1"/>
  <c r="F55" s="1"/>
  <c r="G56" i="28"/>
  <c r="G126" s="1"/>
  <c r="V57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57" i="29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30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31" s="1"/>
  <c r="E57" s="1"/>
  <c r="F57" s="1"/>
  <c r="V58" i="28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58" i="29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30" i="30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30" i="31" s="1"/>
  <c r="E58" s="1"/>
  <c r="F58" s="1"/>
  <c r="V58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30" i="32" s="1"/>
  <c r="E58" s="1"/>
  <c r="F58" s="1"/>
  <c r="V55" i="3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27" i="32" s="1"/>
  <c r="E55" s="1"/>
  <c r="F55" s="1"/>
  <c r="V57" i="3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32" s="1"/>
  <c r="E57" s="1"/>
  <c r="F57" s="1"/>
  <c r="F126" i="28"/>
  <c r="H56"/>
  <c r="O179" i="12"/>
  <c r="P51"/>
  <c r="AA44"/>
  <c r="Z114"/>
  <c r="N180"/>
  <c r="O54"/>
  <c r="P52" i="37"/>
  <c r="O59"/>
  <c r="AE47" i="34"/>
  <c r="Q40"/>
  <c r="Q47"/>
  <c r="AE40"/>
  <c r="AE41"/>
  <c r="Q41"/>
  <c r="N41" i="35"/>
  <c r="N40"/>
  <c r="N47"/>
  <c r="AC54" i="34"/>
  <c r="AB115"/>
  <c r="AA51"/>
  <c r="Z116"/>
  <c r="AA53"/>
  <c r="Z124"/>
  <c r="AD42"/>
  <c r="AC123"/>
  <c r="AD72"/>
  <c r="AE33"/>
  <c r="AD43"/>
  <c r="AC122"/>
  <c r="AB73"/>
  <c r="AC34"/>
  <c r="AB107"/>
  <c r="AJ121" i="12"/>
  <c r="AJ129"/>
  <c r="AF121"/>
  <c r="AF129"/>
  <c r="AB121"/>
  <c r="AB129"/>
  <c r="X121"/>
  <c r="X129"/>
  <c r="T121"/>
  <c r="T129"/>
  <c r="P121"/>
  <c r="P129"/>
  <c r="L121"/>
  <c r="L129"/>
  <c r="H121"/>
  <c r="H129"/>
  <c r="F129"/>
  <c r="AG121"/>
  <c r="AG129"/>
  <c r="AC121"/>
  <c r="AC129"/>
  <c r="Y121"/>
  <c r="Y129"/>
  <c r="U121"/>
  <c r="U129"/>
  <c r="Q121"/>
  <c r="Q129"/>
  <c r="M121"/>
  <c r="M129"/>
  <c r="I121"/>
  <c r="I129"/>
  <c r="AH121"/>
  <c r="AH129"/>
  <c r="AD121"/>
  <c r="AD129"/>
  <c r="Z121"/>
  <c r="Z129"/>
  <c r="V121"/>
  <c r="V129"/>
  <c r="R121"/>
  <c r="R129"/>
  <c r="N121"/>
  <c r="N129"/>
  <c r="J121"/>
  <c r="J129"/>
  <c r="AI121"/>
  <c r="AI129"/>
  <c r="AE121"/>
  <c r="AE129"/>
  <c r="AA121"/>
  <c r="AA129"/>
  <c r="W121"/>
  <c r="W129"/>
  <c r="S121"/>
  <c r="S129"/>
  <c r="O121"/>
  <c r="O129"/>
  <c r="K121"/>
  <c r="K129"/>
  <c r="G121"/>
  <c r="G129"/>
  <c r="F121"/>
  <c r="Z48" l="1"/>
  <c r="X61"/>
  <c r="Z37"/>
  <c r="X60"/>
  <c r="X65" s="1"/>
  <c r="G58" i="32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E30" i="33" s="1"/>
  <c r="E58" s="1"/>
  <c r="F58" s="1"/>
  <c r="G57" i="32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E29" i="33" s="1"/>
  <c r="E57" s="1"/>
  <c r="F57" s="1"/>
  <c r="G55" i="32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E27" i="33" s="1"/>
  <c r="E55" s="1"/>
  <c r="F55" s="1"/>
  <c r="I56" i="28"/>
  <c r="H126"/>
  <c r="O180" i="12"/>
  <c r="P54"/>
  <c r="Q51"/>
  <c r="P179"/>
  <c r="AA114"/>
  <c r="AB44"/>
  <c r="Q52" i="37"/>
  <c r="P59"/>
  <c r="R47" i="34"/>
  <c r="AF47"/>
  <c r="R41"/>
  <c r="AF40"/>
  <c r="R40"/>
  <c r="AF41"/>
  <c r="O47" i="35"/>
  <c r="O41"/>
  <c r="O40"/>
  <c r="AB53" i="34"/>
  <c r="AA124"/>
  <c r="AC115"/>
  <c r="AD54"/>
  <c r="AB51"/>
  <c r="AA116"/>
  <c r="F46" i="33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AC73" i="34"/>
  <c r="AD34"/>
  <c r="AC107"/>
  <c r="AF33"/>
  <c r="AE72"/>
  <c r="AD123"/>
  <c r="AE42"/>
  <c r="AD122"/>
  <c r="AE43"/>
  <c r="Z65" i="12" l="1"/>
  <c r="AA48"/>
  <c r="AB48" s="1"/>
  <c r="AC48" s="1"/>
  <c r="AD48" s="1"/>
  <c r="AE48" s="1"/>
  <c r="AF48" s="1"/>
  <c r="AG48" s="1"/>
  <c r="AH48" s="1"/>
  <c r="AI48" s="1"/>
  <c r="AJ48" s="1"/>
  <c r="E20" i="28" s="1"/>
  <c r="Y61" i="12"/>
  <c r="Z61"/>
  <c r="AA37"/>
  <c r="AB37" s="1"/>
  <c r="AC37" s="1"/>
  <c r="AD37" s="1"/>
  <c r="AE37" s="1"/>
  <c r="AF37" s="1"/>
  <c r="AG37" s="1"/>
  <c r="AH37" s="1"/>
  <c r="AI37" s="1"/>
  <c r="AJ37" s="1"/>
  <c r="E9" i="28" s="1"/>
  <c r="Y60" i="12"/>
  <c r="Y65" s="1"/>
  <c r="J56" i="28"/>
  <c r="I126"/>
  <c r="AB114" i="12"/>
  <c r="AC44"/>
  <c r="Q54"/>
  <c r="P180"/>
  <c r="R51"/>
  <c r="Q179"/>
  <c r="R52" i="37"/>
  <c r="Q59"/>
  <c r="S40" i="34"/>
  <c r="S41"/>
  <c r="S47"/>
  <c r="AG40"/>
  <c r="AG47"/>
  <c r="AG41"/>
  <c r="P40" i="35"/>
  <c r="P47"/>
  <c r="P41"/>
  <c r="AC51" i="34"/>
  <c r="AB116"/>
  <c r="AC53"/>
  <c r="AB124"/>
  <c r="AD115"/>
  <c r="AE54"/>
  <c r="AG33"/>
  <c r="AF72"/>
  <c r="AE123"/>
  <c r="AF42"/>
  <c r="AD73"/>
  <c r="AE34"/>
  <c r="AD107"/>
  <c r="AE122"/>
  <c r="AF43"/>
  <c r="V46" i="33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18" i="34" s="1"/>
  <c r="E46" s="1"/>
  <c r="Z60" i="12" l="1"/>
  <c r="K56" i="28"/>
  <c r="J126"/>
  <c r="S51" i="12"/>
  <c r="R179"/>
  <c r="AD44"/>
  <c r="AC114"/>
  <c r="R54"/>
  <c r="Q180"/>
  <c r="S52" i="37"/>
  <c r="R59"/>
  <c r="T47" i="34"/>
  <c r="T40"/>
  <c r="AH47"/>
  <c r="T41"/>
  <c r="AH41"/>
  <c r="AH40"/>
  <c r="Q41" i="35"/>
  <c r="Q40"/>
  <c r="Q47"/>
  <c r="AC116" i="34"/>
  <c r="AD51"/>
  <c r="AF54"/>
  <c r="AE115"/>
  <c r="AD53"/>
  <c r="AC124"/>
  <c r="F46"/>
  <c r="AG43"/>
  <c r="AF122"/>
  <c r="AH33"/>
  <c r="AG72"/>
  <c r="AG42"/>
  <c r="AF123"/>
  <c r="AF34"/>
  <c r="AE73"/>
  <c r="AE107"/>
  <c r="L56" i="28" l="1"/>
  <c r="K126"/>
  <c r="S54" i="12"/>
  <c r="R180"/>
  <c r="T51"/>
  <c r="S179"/>
  <c r="AE44"/>
  <c r="AD114"/>
  <c r="T52" i="37"/>
  <c r="S59"/>
  <c r="AI47" i="34"/>
  <c r="U47"/>
  <c r="G46"/>
  <c r="AJ41"/>
  <c r="U41"/>
  <c r="U40"/>
  <c r="AJ40"/>
  <c r="R47" i="35"/>
  <c r="R41"/>
  <c r="R40"/>
  <c r="V46" i="34"/>
  <c r="AD124"/>
  <c r="AE53"/>
  <c r="AE51"/>
  <c r="AD116"/>
  <c r="AF115"/>
  <c r="AG54"/>
  <c r="AH72"/>
  <c r="AG34"/>
  <c r="AF73"/>
  <c r="AF107"/>
  <c r="AG122"/>
  <c r="AH43"/>
  <c r="AG123"/>
  <c r="AH42"/>
  <c r="L126" i="28" l="1"/>
  <c r="M56"/>
  <c r="AE114" i="12"/>
  <c r="AF44"/>
  <c r="T54"/>
  <c r="S180"/>
  <c r="U51"/>
  <c r="T179"/>
  <c r="U52" i="37"/>
  <c r="T59"/>
  <c r="E13" i="35"/>
  <c r="E41" s="1"/>
  <c r="F41" s="1"/>
  <c r="H46" i="34"/>
  <c r="AJ47"/>
  <c r="E12" i="35"/>
  <c r="E40" s="1"/>
  <c r="F40" s="1"/>
  <c r="S40"/>
  <c r="S47"/>
  <c r="S41"/>
  <c r="W46" i="34"/>
  <c r="AG115"/>
  <c r="AH54"/>
  <c r="AF53"/>
  <c r="AE124"/>
  <c r="AE116"/>
  <c r="AF51"/>
  <c r="AH123"/>
  <c r="AJ33"/>
  <c r="AI72"/>
  <c r="AH122"/>
  <c r="AI43"/>
  <c r="AH34"/>
  <c r="AG73"/>
  <c r="AG107"/>
  <c r="M126" i="28" l="1"/>
  <c r="N56"/>
  <c r="U179" i="12"/>
  <c r="V51"/>
  <c r="AF114"/>
  <c r="AG44"/>
  <c r="T180"/>
  <c r="U54"/>
  <c r="V52" i="37"/>
  <c r="U59"/>
  <c r="E19" i="35"/>
  <c r="E47" s="1"/>
  <c r="F47" s="1"/>
  <c r="E5"/>
  <c r="E33" s="1"/>
  <c r="F33" s="1"/>
  <c r="X46" i="34"/>
  <c r="I46"/>
  <c r="T41" i="35"/>
  <c r="T40"/>
  <c r="T47"/>
  <c r="F46"/>
  <c r="G33"/>
  <c r="AF116" i="34"/>
  <c r="AG51"/>
  <c r="AH115"/>
  <c r="AI54"/>
  <c r="AF124"/>
  <c r="AG53"/>
  <c r="AJ43"/>
  <c r="AI122"/>
  <c r="AJ42"/>
  <c r="AI123"/>
  <c r="AH73"/>
  <c r="AH107"/>
  <c r="AJ72"/>
  <c r="O56" i="28" l="1"/>
  <c r="N126"/>
  <c r="U180" i="12"/>
  <c r="V54"/>
  <c r="W51"/>
  <c r="V179"/>
  <c r="AG114"/>
  <c r="AH44"/>
  <c r="F72" i="35"/>
  <c r="W52" i="37"/>
  <c r="V59"/>
  <c r="J46" i="34"/>
  <c r="Y46"/>
  <c r="G46" i="35"/>
  <c r="U41"/>
  <c r="U40"/>
  <c r="U47"/>
  <c r="AJ122" i="34"/>
  <c r="AK122" s="1"/>
  <c r="E15" i="35"/>
  <c r="E43" s="1"/>
  <c r="F43" s="1"/>
  <c r="AJ123" i="34"/>
  <c r="AK123" s="1"/>
  <c r="E14" i="35"/>
  <c r="E42" s="1"/>
  <c r="F42" s="1"/>
  <c r="H33"/>
  <c r="G72"/>
  <c r="AG124" i="34"/>
  <c r="AH53"/>
  <c r="AG116"/>
  <c r="AH51"/>
  <c r="AI115"/>
  <c r="AJ54"/>
  <c r="AI73"/>
  <c r="AJ34"/>
  <c r="AI107"/>
  <c r="O126" i="28" l="1"/>
  <c r="P56"/>
  <c r="AH114" i="12"/>
  <c r="AI44"/>
  <c r="W54"/>
  <c r="V180"/>
  <c r="X51"/>
  <c r="W179"/>
  <c r="X52" i="37"/>
  <c r="W59"/>
  <c r="K46" i="34"/>
  <c r="Z46"/>
  <c r="E6" i="35"/>
  <c r="E34" s="1"/>
  <c r="F34" s="1"/>
  <c r="V40"/>
  <c r="H46"/>
  <c r="V47"/>
  <c r="V41"/>
  <c r="AJ115" i="34"/>
  <c r="AK115" s="1"/>
  <c r="E26" i="35"/>
  <c r="E54" s="1"/>
  <c r="F54" s="1"/>
  <c r="G34"/>
  <c r="G42"/>
  <c r="F123"/>
  <c r="G43"/>
  <c r="F122"/>
  <c r="I33"/>
  <c r="H72"/>
  <c r="AH116" i="34"/>
  <c r="AI51"/>
  <c r="AI53"/>
  <c r="AH124"/>
  <c r="AJ73"/>
  <c r="AJ107"/>
  <c r="P126" i="28" l="1"/>
  <c r="Q56"/>
  <c r="Y51" i="12"/>
  <c r="X179"/>
  <c r="AI114"/>
  <c r="AJ44"/>
  <c r="X54"/>
  <c r="W180"/>
  <c r="F73" i="35"/>
  <c r="Y52" i="37"/>
  <c r="X59"/>
  <c r="F107" i="35"/>
  <c r="AA46" i="34"/>
  <c r="L46"/>
  <c r="W40" i="35"/>
  <c r="W41"/>
  <c r="W47"/>
  <c r="I46"/>
  <c r="G54"/>
  <c r="F115"/>
  <c r="H42"/>
  <c r="G123"/>
  <c r="H34"/>
  <c r="G73"/>
  <c r="G107"/>
  <c r="G122"/>
  <c r="H43"/>
  <c r="J33"/>
  <c r="I72"/>
  <c r="AJ51" i="34"/>
  <c r="AI116"/>
  <c r="AJ53"/>
  <c r="AI124"/>
  <c r="F115" i="12"/>
  <c r="E33"/>
  <c r="F33" s="1"/>
  <c r="AJ114" l="1"/>
  <c r="E16" i="28"/>
  <c r="R56"/>
  <c r="Q126"/>
  <c r="Y54" i="12"/>
  <c r="X180"/>
  <c r="Z51"/>
  <c r="Y179"/>
  <c r="AK114"/>
  <c r="Z52" i="37"/>
  <c r="Y59"/>
  <c r="AB46" i="34"/>
  <c r="M46"/>
  <c r="J46" i="35"/>
  <c r="X41"/>
  <c r="X40"/>
  <c r="X47"/>
  <c r="H54"/>
  <c r="G115"/>
  <c r="AJ124" i="34"/>
  <c r="AK124" s="1"/>
  <c r="E25" i="35"/>
  <c r="E53" s="1"/>
  <c r="F53" s="1"/>
  <c r="AJ116" i="34"/>
  <c r="AK116" s="1"/>
  <c r="E23" i="35"/>
  <c r="E51" s="1"/>
  <c r="F51" s="1"/>
  <c r="I43"/>
  <c r="H122"/>
  <c r="H123"/>
  <c r="I42"/>
  <c r="I34"/>
  <c r="H73"/>
  <c r="H107"/>
  <c r="K33"/>
  <c r="J72"/>
  <c r="G33" i="12"/>
  <c r="F113"/>
  <c r="F122"/>
  <c r="F123"/>
  <c r="I74"/>
  <c r="I111"/>
  <c r="I73"/>
  <c r="F107"/>
  <c r="F124"/>
  <c r="H111"/>
  <c r="F127"/>
  <c r="F117"/>
  <c r="I116"/>
  <c r="F116"/>
  <c r="F108"/>
  <c r="F118" s="1"/>
  <c r="F111"/>
  <c r="I122"/>
  <c r="I123"/>
  <c r="I115"/>
  <c r="F74"/>
  <c r="G73"/>
  <c r="F72"/>
  <c r="F75"/>
  <c r="F73"/>
  <c r="R126" i="28" l="1"/>
  <c r="S56"/>
  <c r="Z54" i="12"/>
  <c r="Y180"/>
  <c r="Z179"/>
  <c r="AA51"/>
  <c r="AA52" i="37"/>
  <c r="Z59"/>
  <c r="N46" i="34"/>
  <c r="AC46"/>
  <c r="Y47" i="35"/>
  <c r="Y40"/>
  <c r="K46"/>
  <c r="Y41"/>
  <c r="H115"/>
  <c r="I54"/>
  <c r="F116"/>
  <c r="G51"/>
  <c r="G53"/>
  <c r="F124"/>
  <c r="I73"/>
  <c r="J34"/>
  <c r="I107"/>
  <c r="I122"/>
  <c r="J43"/>
  <c r="J42"/>
  <c r="I123"/>
  <c r="L33"/>
  <c r="K72"/>
  <c r="G72" i="12"/>
  <c r="H33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G74"/>
  <c r="I108"/>
  <c r="I130" s="1"/>
  <c r="I128" s="1"/>
  <c r="G107"/>
  <c r="E47" i="28"/>
  <c r="F47" s="1"/>
  <c r="G108" i="12"/>
  <c r="G111"/>
  <c r="J74"/>
  <c r="J116"/>
  <c r="H108"/>
  <c r="I127"/>
  <c r="I117"/>
  <c r="H73"/>
  <c r="H74"/>
  <c r="F130"/>
  <c r="F128" s="1"/>
  <c r="F102" s="1"/>
  <c r="F109"/>
  <c r="F144" s="1"/>
  <c r="F101"/>
  <c r="G113"/>
  <c r="G124"/>
  <c r="G117"/>
  <c r="G127"/>
  <c r="H127"/>
  <c r="H117"/>
  <c r="G123"/>
  <c r="H123"/>
  <c r="J108"/>
  <c r="J111"/>
  <c r="G116"/>
  <c r="H116"/>
  <c r="G115"/>
  <c r="H115"/>
  <c r="G122"/>
  <c r="H122"/>
  <c r="E38" i="28"/>
  <c r="H75" i="12"/>
  <c r="I75"/>
  <c r="J115"/>
  <c r="G75"/>
  <c r="T56" i="28" l="1"/>
  <c r="S126"/>
  <c r="V33" i="12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F38" i="28"/>
  <c r="G47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AA54" i="12"/>
  <c r="Z180"/>
  <c r="AA179"/>
  <c r="AB51"/>
  <c r="AB52" i="37"/>
  <c r="AA59"/>
  <c r="AD46" i="34"/>
  <c r="O46"/>
  <c r="L46" i="35"/>
  <c r="Z47"/>
  <c r="Z41"/>
  <c r="Z40"/>
  <c r="J72" i="12"/>
  <c r="H51" i="35"/>
  <c r="G116"/>
  <c r="H53"/>
  <c r="G124"/>
  <c r="I115"/>
  <c r="J54"/>
  <c r="J123"/>
  <c r="K42"/>
  <c r="K34"/>
  <c r="J73"/>
  <c r="J107"/>
  <c r="K43"/>
  <c r="J122"/>
  <c r="M33"/>
  <c r="L72"/>
  <c r="I118" i="12"/>
  <c r="I101" s="1"/>
  <c r="H107"/>
  <c r="J107"/>
  <c r="I107"/>
  <c r="H72"/>
  <c r="I72"/>
  <c r="J73"/>
  <c r="H113"/>
  <c r="I113"/>
  <c r="F120"/>
  <c r="K123"/>
  <c r="J123"/>
  <c r="K122"/>
  <c r="J122"/>
  <c r="K108"/>
  <c r="K111"/>
  <c r="I124"/>
  <c r="H124"/>
  <c r="G118"/>
  <c r="G101" s="1"/>
  <c r="G130"/>
  <c r="G128" s="1"/>
  <c r="G102" s="1"/>
  <c r="J117"/>
  <c r="J127"/>
  <c r="K113"/>
  <c r="J113"/>
  <c r="H118"/>
  <c r="H130"/>
  <c r="H128" s="1"/>
  <c r="K115"/>
  <c r="K72"/>
  <c r="F112" i="28" l="1"/>
  <c r="V47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47" i="29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30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31" s="1"/>
  <c r="E47" s="1"/>
  <c r="F47" s="1"/>
  <c r="G47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T126" i="28"/>
  <c r="U56"/>
  <c r="G38"/>
  <c r="AA180" i="12"/>
  <c r="AB54"/>
  <c r="AC51"/>
  <c r="AB179"/>
  <c r="I109"/>
  <c r="I144" s="1"/>
  <c r="AC52" i="37"/>
  <c r="AB59"/>
  <c r="P46" i="34"/>
  <c r="AE46"/>
  <c r="AA40" i="35"/>
  <c r="M46"/>
  <c r="AA41"/>
  <c r="AA47"/>
  <c r="I51"/>
  <c r="H116"/>
  <c r="K54"/>
  <c r="J115"/>
  <c r="I53"/>
  <c r="H124"/>
  <c r="L34"/>
  <c r="K73"/>
  <c r="K107"/>
  <c r="L43"/>
  <c r="K122"/>
  <c r="K123"/>
  <c r="L42"/>
  <c r="M72"/>
  <c r="N33"/>
  <c r="L74" i="12"/>
  <c r="K74"/>
  <c r="H109"/>
  <c r="H144" s="1"/>
  <c r="K116"/>
  <c r="K73"/>
  <c r="K107"/>
  <c r="L107"/>
  <c r="L122"/>
  <c r="L73"/>
  <c r="H102"/>
  <c r="L115"/>
  <c r="H120"/>
  <c r="G109"/>
  <c r="I102"/>
  <c r="I100" s="1"/>
  <c r="I140" s="1"/>
  <c r="I120"/>
  <c r="G100"/>
  <c r="G142" s="1"/>
  <c r="H101"/>
  <c r="L113"/>
  <c r="G120"/>
  <c r="K117"/>
  <c r="K127"/>
  <c r="L116"/>
  <c r="L108"/>
  <c r="L111"/>
  <c r="K118"/>
  <c r="K130"/>
  <c r="K128" s="1"/>
  <c r="J118"/>
  <c r="J101" s="1"/>
  <c r="J130"/>
  <c r="J128" s="1"/>
  <c r="L72"/>
  <c r="M74"/>
  <c r="V47" i="31" l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32" s="1"/>
  <c r="E47" s="1"/>
  <c r="F47" s="1"/>
  <c r="V56" i="28"/>
  <c r="U126"/>
  <c r="H38"/>
  <c r="G112"/>
  <c r="AC54" i="12"/>
  <c r="AB180"/>
  <c r="AD51"/>
  <c r="AC179"/>
  <c r="AC59" i="37"/>
  <c r="AD52"/>
  <c r="Q46" i="34"/>
  <c r="AF46"/>
  <c r="AB47" i="35"/>
  <c r="AB40"/>
  <c r="AB41"/>
  <c r="N46"/>
  <c r="L54"/>
  <c r="K115"/>
  <c r="I124"/>
  <c r="J53"/>
  <c r="J51"/>
  <c r="I116"/>
  <c r="L123"/>
  <c r="M42"/>
  <c r="M43"/>
  <c r="L122"/>
  <c r="M34"/>
  <c r="L73"/>
  <c r="L107"/>
  <c r="N72"/>
  <c r="O33"/>
  <c r="M115" i="12"/>
  <c r="N122"/>
  <c r="H100"/>
  <c r="H140" s="1"/>
  <c r="M107"/>
  <c r="M73"/>
  <c r="L123"/>
  <c r="N123"/>
  <c r="O117"/>
  <c r="N117"/>
  <c r="N127"/>
  <c r="J109"/>
  <c r="J144" s="1"/>
  <c r="L118"/>
  <c r="K101"/>
  <c r="K109"/>
  <c r="K144" s="1"/>
  <c r="L117"/>
  <c r="L127"/>
  <c r="M127"/>
  <c r="M117"/>
  <c r="L130"/>
  <c r="L128" s="1"/>
  <c r="M116"/>
  <c r="M108"/>
  <c r="M111"/>
  <c r="N74"/>
  <c r="M72"/>
  <c r="F100"/>
  <c r="F142" s="1"/>
  <c r="G47" i="32" l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E19" i="33" s="1"/>
  <c r="E47" s="1"/>
  <c r="F47" s="1"/>
  <c r="W56" i="28"/>
  <c r="V126"/>
  <c r="I38"/>
  <c r="H112"/>
  <c r="AD54" i="12"/>
  <c r="AC180"/>
  <c r="AE51"/>
  <c r="AD179"/>
  <c r="AD59" i="37"/>
  <c r="AE52"/>
  <c r="R46" i="34"/>
  <c r="AG46"/>
  <c r="O46" i="35"/>
  <c r="AC47"/>
  <c r="AC41"/>
  <c r="AC40"/>
  <c r="K53"/>
  <c r="J124"/>
  <c r="J116"/>
  <c r="K51"/>
  <c r="M54"/>
  <c r="L115"/>
  <c r="M122"/>
  <c r="N43"/>
  <c r="M123"/>
  <c r="N42"/>
  <c r="M73"/>
  <c r="N34"/>
  <c r="M107"/>
  <c r="P33"/>
  <c r="O72"/>
  <c r="M122" i="12"/>
  <c r="M130" s="1"/>
  <c r="M128" s="1"/>
  <c r="Q122"/>
  <c r="O123"/>
  <c r="N107"/>
  <c r="M123"/>
  <c r="N73"/>
  <c r="M113"/>
  <c r="P116"/>
  <c r="P108"/>
  <c r="P111"/>
  <c r="O127"/>
  <c r="L101"/>
  <c r="L109"/>
  <c r="L144" s="1"/>
  <c r="N108"/>
  <c r="N111"/>
  <c r="O111"/>
  <c r="O108"/>
  <c r="N116"/>
  <c r="O116"/>
  <c r="O115"/>
  <c r="N115"/>
  <c r="P123"/>
  <c r="N72"/>
  <c r="O74"/>
  <c r="W126" i="28" l="1"/>
  <c r="X56"/>
  <c r="I112"/>
  <c r="J38"/>
  <c r="AE54" i="12"/>
  <c r="AD180"/>
  <c r="AF51"/>
  <c r="AE179"/>
  <c r="AE59" i="37"/>
  <c r="AF52"/>
  <c r="S46" i="34"/>
  <c r="AH46"/>
  <c r="AD40" i="35"/>
  <c r="AD47"/>
  <c r="AD41"/>
  <c r="P46"/>
  <c r="N54"/>
  <c r="M115"/>
  <c r="K124"/>
  <c r="L53"/>
  <c r="K116"/>
  <c r="L51"/>
  <c r="N73"/>
  <c r="O34"/>
  <c r="N107"/>
  <c r="N122"/>
  <c r="O43"/>
  <c r="N123"/>
  <c r="O42"/>
  <c r="P72"/>
  <c r="Q33"/>
  <c r="M118" i="12"/>
  <c r="M101" s="1"/>
  <c r="O122"/>
  <c r="O118" s="1"/>
  <c r="P122"/>
  <c r="P118" s="1"/>
  <c r="S122"/>
  <c r="O107"/>
  <c r="P115"/>
  <c r="O73"/>
  <c r="P107"/>
  <c r="P117"/>
  <c r="P127"/>
  <c r="N113"/>
  <c r="Q111"/>
  <c r="Q108"/>
  <c r="Q116"/>
  <c r="N130"/>
  <c r="N128" s="1"/>
  <c r="N118"/>
  <c r="O72"/>
  <c r="Q123"/>
  <c r="P74"/>
  <c r="P72"/>
  <c r="X126" i="28" l="1"/>
  <c r="Y56"/>
  <c r="J112"/>
  <c r="K38"/>
  <c r="AF54" i="12"/>
  <c r="AE180"/>
  <c r="AF179"/>
  <c r="AG51"/>
  <c r="AG52" i="37"/>
  <c r="AF59"/>
  <c r="T46" i="34"/>
  <c r="AI46"/>
  <c r="Q46" i="35"/>
  <c r="AE41"/>
  <c r="AE40"/>
  <c r="AE47"/>
  <c r="M51"/>
  <c r="L116"/>
  <c r="O54"/>
  <c r="N115"/>
  <c r="L124"/>
  <c r="M53"/>
  <c r="P43"/>
  <c r="O122"/>
  <c r="P34"/>
  <c r="O73"/>
  <c r="O107"/>
  <c r="P42"/>
  <c r="O123"/>
  <c r="Q72"/>
  <c r="R33"/>
  <c r="M109" i="12"/>
  <c r="P130"/>
  <c r="P128" s="1"/>
  <c r="R122"/>
  <c r="O130"/>
  <c r="O128" s="1"/>
  <c r="P101"/>
  <c r="Q115"/>
  <c r="P73"/>
  <c r="R116"/>
  <c r="O113"/>
  <c r="O109" s="1"/>
  <c r="O144" s="1"/>
  <c r="Q127"/>
  <c r="Q117"/>
  <c r="Q130"/>
  <c r="Q128" s="1"/>
  <c r="Q118"/>
  <c r="R108"/>
  <c r="R111"/>
  <c r="N101"/>
  <c r="N109"/>
  <c r="O101"/>
  <c r="Q72"/>
  <c r="R123"/>
  <c r="R115"/>
  <c r="Q74"/>
  <c r="Y126" i="28" l="1"/>
  <c r="Z56"/>
  <c r="L38"/>
  <c r="K112"/>
  <c r="AG54" i="12"/>
  <c r="AF180"/>
  <c r="AH51"/>
  <c r="AG179"/>
  <c r="AH52" i="37"/>
  <c r="AG59"/>
  <c r="U46" i="34"/>
  <c r="AJ46"/>
  <c r="AF47" i="35"/>
  <c r="AF40"/>
  <c r="R46"/>
  <c r="AF41"/>
  <c r="N51"/>
  <c r="M116"/>
  <c r="N53"/>
  <c r="M124"/>
  <c r="P54"/>
  <c r="O115"/>
  <c r="Q43"/>
  <c r="P122"/>
  <c r="Q42"/>
  <c r="P123"/>
  <c r="P73"/>
  <c r="Q34"/>
  <c r="P107"/>
  <c r="R72"/>
  <c r="S33"/>
  <c r="U122" i="12"/>
  <c r="T122"/>
  <c r="Q101"/>
  <c r="Q73"/>
  <c r="Q107"/>
  <c r="S116"/>
  <c r="R130"/>
  <c r="R128" s="1"/>
  <c r="R118"/>
  <c r="S111"/>
  <c r="S108"/>
  <c r="R127"/>
  <c r="R117"/>
  <c r="P113"/>
  <c r="P109" s="1"/>
  <c r="S123"/>
  <c r="S115"/>
  <c r="R72"/>
  <c r="R74"/>
  <c r="AA56" i="28" l="1"/>
  <c r="Z126"/>
  <c r="M38"/>
  <c r="L112"/>
  <c r="AH54" i="12"/>
  <c r="AG180"/>
  <c r="AH179"/>
  <c r="AI51"/>
  <c r="AH59" i="37"/>
  <c r="AI52"/>
  <c r="F185" i="29"/>
  <c r="E18" i="35"/>
  <c r="E46" s="1"/>
  <c r="S46"/>
  <c r="AG47"/>
  <c r="AG41"/>
  <c r="AG40"/>
  <c r="Q54"/>
  <c r="P115"/>
  <c r="O51"/>
  <c r="N116"/>
  <c r="N124"/>
  <c r="O53"/>
  <c r="Q122"/>
  <c r="R43"/>
  <c r="Q123"/>
  <c r="R42"/>
  <c r="Q73"/>
  <c r="R34"/>
  <c r="Q107"/>
  <c r="T33"/>
  <c r="S72"/>
  <c r="R101" i="12"/>
  <c r="R73"/>
  <c r="R107"/>
  <c r="S127"/>
  <c r="S117"/>
  <c r="T116"/>
  <c r="S118"/>
  <c r="S130"/>
  <c r="S128" s="1"/>
  <c r="Q113"/>
  <c r="Q109" s="1"/>
  <c r="T108"/>
  <c r="T111"/>
  <c r="S72"/>
  <c r="AB56" i="28" l="1"/>
  <c r="AA126"/>
  <c r="M112"/>
  <c r="N38"/>
  <c r="AI54" i="12"/>
  <c r="AH180"/>
  <c r="AI179"/>
  <c r="AJ51"/>
  <c r="AI59" i="37"/>
  <c r="AJ52"/>
  <c r="E24" i="38" s="1"/>
  <c r="E52" s="1"/>
  <c r="F52" s="1"/>
  <c r="AH40" i="35"/>
  <c r="AH47"/>
  <c r="AH41"/>
  <c r="T46"/>
  <c r="R54"/>
  <c r="Q115"/>
  <c r="O124"/>
  <c r="P53"/>
  <c r="O116"/>
  <c r="P51"/>
  <c r="S34"/>
  <c r="R73"/>
  <c r="R107"/>
  <c r="R123"/>
  <c r="S42"/>
  <c r="S43"/>
  <c r="R122"/>
  <c r="T72"/>
  <c r="U33"/>
  <c r="T123" i="12"/>
  <c r="T115"/>
  <c r="V122"/>
  <c r="S101"/>
  <c r="W122"/>
  <c r="S73"/>
  <c r="S107"/>
  <c r="R113"/>
  <c r="R109" s="1"/>
  <c r="T117"/>
  <c r="T127"/>
  <c r="U111"/>
  <c r="U108"/>
  <c r="T130"/>
  <c r="T128" s="1"/>
  <c r="T118"/>
  <c r="U116"/>
  <c r="U123"/>
  <c r="U115"/>
  <c r="T72"/>
  <c r="AJ179" l="1"/>
  <c r="E23" i="28"/>
  <c r="AC56"/>
  <c r="AB126"/>
  <c r="O38"/>
  <c r="N112"/>
  <c r="AI180" i="12"/>
  <c r="AJ54"/>
  <c r="G52" i="38"/>
  <c r="F59"/>
  <c r="F126"/>
  <c r="AJ59" i="37"/>
  <c r="AI41" i="35"/>
  <c r="AI40"/>
  <c r="U46"/>
  <c r="AI47"/>
  <c r="R115"/>
  <c r="S54"/>
  <c r="Q51"/>
  <c r="P116"/>
  <c r="P124"/>
  <c r="Q53"/>
  <c r="S122"/>
  <c r="T43"/>
  <c r="T34"/>
  <c r="S73"/>
  <c r="S107"/>
  <c r="S123"/>
  <c r="T42"/>
  <c r="U72"/>
  <c r="V33"/>
  <c r="X122" i="12"/>
  <c r="T101"/>
  <c r="T73"/>
  <c r="T107"/>
  <c r="V108"/>
  <c r="V111"/>
  <c r="V116"/>
  <c r="S113"/>
  <c r="S109" s="1"/>
  <c r="U118"/>
  <c r="U130"/>
  <c r="U128" s="1"/>
  <c r="U127"/>
  <c r="U117"/>
  <c r="V123"/>
  <c r="V115"/>
  <c r="U72"/>
  <c r="AJ180" l="1"/>
  <c r="E26" i="28"/>
  <c r="AC126"/>
  <c r="AD56"/>
  <c r="O112"/>
  <c r="P38"/>
  <c r="H52" i="38"/>
  <c r="G59"/>
  <c r="G126"/>
  <c r="V46" i="35"/>
  <c r="AJ40"/>
  <c r="AJ47"/>
  <c r="AJ41"/>
  <c r="R53"/>
  <c r="Q124"/>
  <c r="S115"/>
  <c r="T54"/>
  <c r="Q116"/>
  <c r="R51"/>
  <c r="U42"/>
  <c r="T123"/>
  <c r="U34"/>
  <c r="T73"/>
  <c r="T107"/>
  <c r="T122"/>
  <c r="U43"/>
  <c r="W33"/>
  <c r="V72"/>
  <c r="U101" i="12"/>
  <c r="Y122"/>
  <c r="V107"/>
  <c r="U73"/>
  <c r="U107"/>
  <c r="W108"/>
  <c r="W111"/>
  <c r="W116"/>
  <c r="V130"/>
  <c r="V128" s="1"/>
  <c r="V118"/>
  <c r="V117"/>
  <c r="V127"/>
  <c r="T113"/>
  <c r="T109" s="1"/>
  <c r="T144" s="1"/>
  <c r="W123"/>
  <c r="V72"/>
  <c r="W115"/>
  <c r="AE56" i="28" l="1"/>
  <c r="AD126"/>
  <c r="P112"/>
  <c r="Q38"/>
  <c r="I52" i="38"/>
  <c r="H59"/>
  <c r="H126"/>
  <c r="E13" i="36"/>
  <c r="E41" s="1"/>
  <c r="F41" s="1"/>
  <c r="E12"/>
  <c r="E40" s="1"/>
  <c r="F40" s="1"/>
  <c r="E19"/>
  <c r="E47" s="1"/>
  <c r="F47" s="1"/>
  <c r="W46" i="35"/>
  <c r="S53"/>
  <c r="R124"/>
  <c r="S51"/>
  <c r="R116"/>
  <c r="T115"/>
  <c r="U54"/>
  <c r="U122"/>
  <c r="V43"/>
  <c r="U123"/>
  <c r="V42"/>
  <c r="U73"/>
  <c r="V34"/>
  <c r="U107"/>
  <c r="W72"/>
  <c r="X33"/>
  <c r="Z122" i="12"/>
  <c r="V101"/>
  <c r="V73"/>
  <c r="W107"/>
  <c r="W130"/>
  <c r="W128" s="1"/>
  <c r="W118"/>
  <c r="U113"/>
  <c r="U109" s="1"/>
  <c r="X116"/>
  <c r="X108"/>
  <c r="X111"/>
  <c r="W127"/>
  <c r="W117"/>
  <c r="X123"/>
  <c r="W72"/>
  <c r="X115"/>
  <c r="AF56" i="28" l="1"/>
  <c r="AE126"/>
  <c r="Q112"/>
  <c r="R38"/>
  <c r="I59" i="38"/>
  <c r="I126"/>
  <c r="J59"/>
  <c r="J126"/>
  <c r="G47" i="36"/>
  <c r="G41"/>
  <c r="G40"/>
  <c r="X46" i="35"/>
  <c r="T53"/>
  <c r="S124"/>
  <c r="U115"/>
  <c r="V54"/>
  <c r="S116"/>
  <c r="T51"/>
  <c r="W43"/>
  <c r="V122"/>
  <c r="W34"/>
  <c r="V73"/>
  <c r="V107"/>
  <c r="W42"/>
  <c r="V123"/>
  <c r="Y33"/>
  <c r="X72"/>
  <c r="AA122" i="12"/>
  <c r="W101"/>
  <c r="W73"/>
  <c r="S35" s="1"/>
  <c r="X107"/>
  <c r="Y108"/>
  <c r="Y111"/>
  <c r="Y116"/>
  <c r="X127"/>
  <c r="X117"/>
  <c r="X130"/>
  <c r="X128" s="1"/>
  <c r="X118"/>
  <c r="V113"/>
  <c r="V109" s="1"/>
  <c r="V144" s="1"/>
  <c r="Y123"/>
  <c r="X72"/>
  <c r="Y115"/>
  <c r="AF126" i="28" l="1"/>
  <c r="AG56"/>
  <c r="R112"/>
  <c r="S38"/>
  <c r="H40" i="36"/>
  <c r="H47"/>
  <c r="H41"/>
  <c r="Y46" i="35"/>
  <c r="U53"/>
  <c r="T124"/>
  <c r="U51"/>
  <c r="T116"/>
  <c r="W54"/>
  <c r="V115"/>
  <c r="W73"/>
  <c r="X34"/>
  <c r="W107"/>
  <c r="X43"/>
  <c r="W122"/>
  <c r="X42"/>
  <c r="W123"/>
  <c r="Z33"/>
  <c r="Y72"/>
  <c r="T35" i="12"/>
  <c r="U35" s="1"/>
  <c r="S74"/>
  <c r="AB122"/>
  <c r="X101"/>
  <c r="X73"/>
  <c r="Y107"/>
  <c r="Y127"/>
  <c r="Y117"/>
  <c r="Z116"/>
  <c r="Y118"/>
  <c r="Y130"/>
  <c r="Y128" s="1"/>
  <c r="W113"/>
  <c r="W109" s="1"/>
  <c r="Z111"/>
  <c r="Z108"/>
  <c r="Z123"/>
  <c r="Y72"/>
  <c r="Z115"/>
  <c r="AH56" i="28" l="1"/>
  <c r="AG126"/>
  <c r="S112"/>
  <c r="T38"/>
  <c r="I41" i="36"/>
  <c r="I40"/>
  <c r="I47"/>
  <c r="Z46" i="35"/>
  <c r="W115"/>
  <c r="X54"/>
  <c r="V53"/>
  <c r="U124"/>
  <c r="V51"/>
  <c r="U116"/>
  <c r="Y34"/>
  <c r="X73"/>
  <c r="X107"/>
  <c r="Y42"/>
  <c r="X123"/>
  <c r="Y43"/>
  <c r="X122"/>
  <c r="Z72"/>
  <c r="AA33"/>
  <c r="V35" i="12"/>
  <c r="W35" s="1"/>
  <c r="X35" s="1"/>
  <c r="T74"/>
  <c r="AC122"/>
  <c r="Y101"/>
  <c r="Y73"/>
  <c r="AA116"/>
  <c r="AA108"/>
  <c r="AA111"/>
  <c r="Z127"/>
  <c r="Z117"/>
  <c r="Z130"/>
  <c r="Z128" s="1"/>
  <c r="Z118"/>
  <c r="X113"/>
  <c r="X109" s="1"/>
  <c r="AA123"/>
  <c r="AA115"/>
  <c r="Z72"/>
  <c r="AI56" i="28" l="1"/>
  <c r="AH126"/>
  <c r="U38"/>
  <c r="T112"/>
  <c r="Y35" i="12"/>
  <c r="X74"/>
  <c r="J47" i="36"/>
  <c r="J41"/>
  <c r="J40"/>
  <c r="AA46" i="35"/>
  <c r="W51"/>
  <c r="V116"/>
  <c r="X115"/>
  <c r="Y54"/>
  <c r="V124"/>
  <c r="W53"/>
  <c r="Z34"/>
  <c r="Y73"/>
  <c r="Y107"/>
  <c r="Y122"/>
  <c r="Z43"/>
  <c r="Z42"/>
  <c r="Y123"/>
  <c r="AA72"/>
  <c r="AB33"/>
  <c r="U74" i="12"/>
  <c r="AD122"/>
  <c r="Z101"/>
  <c r="Z73"/>
  <c r="Z107"/>
  <c r="AB116"/>
  <c r="AA130"/>
  <c r="AA128" s="1"/>
  <c r="AA118"/>
  <c r="AA127"/>
  <c r="AA117"/>
  <c r="Y113"/>
  <c r="Y109" s="1"/>
  <c r="Y144" s="1"/>
  <c r="AB108"/>
  <c r="AB111"/>
  <c r="AB123"/>
  <c r="AA72"/>
  <c r="E50" i="28"/>
  <c r="F50" s="1"/>
  <c r="G50" l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G50" i="29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3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31" s="1"/>
  <c r="E50" s="1"/>
  <c r="F50" s="1"/>
  <c r="AI126" i="28"/>
  <c r="AJ56"/>
  <c r="V38"/>
  <c r="U112"/>
  <c r="Z35" i="12"/>
  <c r="Y74"/>
  <c r="K40" i="36"/>
  <c r="K47"/>
  <c r="K41"/>
  <c r="AB46" i="35"/>
  <c r="X51"/>
  <c r="W116"/>
  <c r="W124"/>
  <c r="X53"/>
  <c r="Z54"/>
  <c r="Y115"/>
  <c r="Z122"/>
  <c r="AA43"/>
  <c r="Z73"/>
  <c r="AA34"/>
  <c r="Z107"/>
  <c r="AA42"/>
  <c r="Z123"/>
  <c r="AC33"/>
  <c r="AB72"/>
  <c r="V74" i="12"/>
  <c r="W74"/>
  <c r="AE122"/>
  <c r="AA101"/>
  <c r="AA73"/>
  <c r="AA107"/>
  <c r="AC111"/>
  <c r="AC108"/>
  <c r="AB127"/>
  <c r="AB117"/>
  <c r="Z113"/>
  <c r="Z109" s="1"/>
  <c r="Z144" s="1"/>
  <c r="AC116"/>
  <c r="AD115"/>
  <c r="AB130"/>
  <c r="AB128" s="1"/>
  <c r="AB118"/>
  <c r="AB115"/>
  <c r="AC115"/>
  <c r="AC123"/>
  <c r="AB72"/>
  <c r="V50" i="28" l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50" i="29" s="1"/>
  <c r="F50" s="1"/>
  <c r="G50" i="3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AJ126" i="28"/>
  <c r="E56" i="29"/>
  <c r="F56" s="1"/>
  <c r="G56" s="1"/>
  <c r="H56" s="1"/>
  <c r="V112" i="28"/>
  <c r="W38"/>
  <c r="AA35" i="12"/>
  <c r="Z74"/>
  <c r="L41" i="36"/>
  <c r="L40"/>
  <c r="L47"/>
  <c r="AC46" i="35"/>
  <c r="AA54"/>
  <c r="Z115"/>
  <c r="X116"/>
  <c r="Y51"/>
  <c r="X124"/>
  <c r="Y53"/>
  <c r="AA123"/>
  <c r="AB42"/>
  <c r="AA122"/>
  <c r="AB43"/>
  <c r="AB34"/>
  <c r="AA73"/>
  <c r="AA107"/>
  <c r="AD33"/>
  <c r="AC72"/>
  <c r="AF122" i="12"/>
  <c r="AB73"/>
  <c r="AB107"/>
  <c r="AD116"/>
  <c r="AE115"/>
  <c r="AA113"/>
  <c r="AA109" s="1"/>
  <c r="AA144" s="1"/>
  <c r="AD111"/>
  <c r="AD108"/>
  <c r="AC117"/>
  <c r="AC127"/>
  <c r="AC130"/>
  <c r="AC128" s="1"/>
  <c r="AC118"/>
  <c r="AB101"/>
  <c r="AD123"/>
  <c r="E46" i="28"/>
  <c r="F46" s="1"/>
  <c r="AC72" i="12"/>
  <c r="E45" i="28"/>
  <c r="F45" s="1"/>
  <c r="AK129" i="12"/>
  <c r="AK112"/>
  <c r="V50" i="31" l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32" s="1"/>
  <c r="E50" s="1"/>
  <c r="F50" s="1"/>
  <c r="H126" i="29"/>
  <c r="I56"/>
  <c r="G126"/>
  <c r="F126"/>
  <c r="G46" i="28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W112"/>
  <c r="X38"/>
  <c r="G45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AB35" i="12"/>
  <c r="AA74"/>
  <c r="M47" i="36"/>
  <c r="M41"/>
  <c r="M40"/>
  <c r="AD46" i="35"/>
  <c r="AB54"/>
  <c r="AA115"/>
  <c r="Y124"/>
  <c r="Z53"/>
  <c r="Y116"/>
  <c r="Z51"/>
  <c r="AC43"/>
  <c r="AB122"/>
  <c r="AC34"/>
  <c r="AB73"/>
  <c r="AB107"/>
  <c r="AC42"/>
  <c r="AB123"/>
  <c r="AD72"/>
  <c r="AE33"/>
  <c r="AG122" i="12"/>
  <c r="AD107"/>
  <c r="AC73"/>
  <c r="AC101"/>
  <c r="AC107"/>
  <c r="AD130"/>
  <c r="AD128" s="1"/>
  <c r="AD118"/>
  <c r="AB113"/>
  <c r="AB109" s="1"/>
  <c r="AE116"/>
  <c r="AD127"/>
  <c r="AD117"/>
  <c r="AF115"/>
  <c r="AE108"/>
  <c r="AE111"/>
  <c r="AE123"/>
  <c r="AK110"/>
  <c r="AD72"/>
  <c r="V45" i="28" l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45" i="29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30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31" s="1"/>
  <c r="E45" s="1"/>
  <c r="F45" s="1"/>
  <c r="V46" i="28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46" i="29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18" i="30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18" i="31" s="1"/>
  <c r="E46" s="1"/>
  <c r="F46" s="1"/>
  <c r="G50" i="32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33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E22" i="34" s="1"/>
  <c r="E50" s="1"/>
  <c r="F50" s="1"/>
  <c r="G45" i="3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G46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I126" i="29"/>
  <c r="J56"/>
  <c r="Y38" i="28"/>
  <c r="X112"/>
  <c r="AC35" i="12"/>
  <c r="AB74"/>
  <c r="N40" i="36"/>
  <c r="N47"/>
  <c r="N41"/>
  <c r="AE46" i="35"/>
  <c r="AB115"/>
  <c r="AC54"/>
  <c r="AA51"/>
  <c r="Z116"/>
  <c r="Z124"/>
  <c r="AA53"/>
  <c r="AC123"/>
  <c r="AD42"/>
  <c r="AC122"/>
  <c r="AD43"/>
  <c r="AD34"/>
  <c r="AC73"/>
  <c r="AC107"/>
  <c r="AF33"/>
  <c r="AE72"/>
  <c r="AD101" i="12"/>
  <c r="AH122"/>
  <c r="AD73"/>
  <c r="AF116"/>
  <c r="AE118"/>
  <c r="AE130"/>
  <c r="AE128" s="1"/>
  <c r="AF111"/>
  <c r="AF108"/>
  <c r="AG115"/>
  <c r="AE117"/>
  <c r="AE127"/>
  <c r="AC113"/>
  <c r="AC109" s="1"/>
  <c r="AC144" s="1"/>
  <c r="AK121"/>
  <c r="AK125"/>
  <c r="AF123"/>
  <c r="AK119"/>
  <c r="AE72"/>
  <c r="V45" i="31" l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32" s="1"/>
  <c r="E45" s="1"/>
  <c r="F45" s="1"/>
  <c r="V46" i="3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18" i="32" s="1"/>
  <c r="E46" s="1"/>
  <c r="F46" s="1"/>
  <c r="J126" i="29"/>
  <c r="K56"/>
  <c r="Y112" i="28"/>
  <c r="Z38"/>
  <c r="AD35" i="12"/>
  <c r="AC74"/>
  <c r="O41" i="36"/>
  <c r="O40"/>
  <c r="O47"/>
  <c r="AF46" i="35"/>
  <c r="AA124"/>
  <c r="AB53"/>
  <c r="AC115"/>
  <c r="AD54"/>
  <c r="AB51"/>
  <c r="AA116"/>
  <c r="AD122"/>
  <c r="AE43"/>
  <c r="AE34"/>
  <c r="AD73"/>
  <c r="AD107"/>
  <c r="AE42"/>
  <c r="AD123"/>
  <c r="AF72"/>
  <c r="AG33"/>
  <c r="AI122" i="12"/>
  <c r="E43" i="28"/>
  <c r="F43" s="1"/>
  <c r="AE73" i="12"/>
  <c r="AE101"/>
  <c r="AE107"/>
  <c r="AD113"/>
  <c r="AD109" s="1"/>
  <c r="AD144" s="1"/>
  <c r="AG116"/>
  <c r="AF127"/>
  <c r="AF117"/>
  <c r="AF130"/>
  <c r="AF128" s="1"/>
  <c r="AF118"/>
  <c r="AG111"/>
  <c r="AG108"/>
  <c r="AI115"/>
  <c r="AH115"/>
  <c r="AI123"/>
  <c r="AF72"/>
  <c r="G45" i="32" l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E17" i="33" s="1"/>
  <c r="E45" s="1"/>
  <c r="F45" s="1"/>
  <c r="G46" i="32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E18" i="33" s="1"/>
  <c r="E46" s="1"/>
  <c r="K126" i="29"/>
  <c r="L56"/>
  <c r="G43" i="28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Z112"/>
  <c r="AA38"/>
  <c r="AE35" i="12"/>
  <c r="AD74"/>
  <c r="P47" i="36"/>
  <c r="P41"/>
  <c r="P40"/>
  <c r="AG46" i="35"/>
  <c r="AB116"/>
  <c r="AC51"/>
  <c r="AC53"/>
  <c r="AB124"/>
  <c r="AD115"/>
  <c r="AE54"/>
  <c r="AF42"/>
  <c r="AE123"/>
  <c r="AF43"/>
  <c r="AE122"/>
  <c r="AE73"/>
  <c r="AF34"/>
  <c r="AE107"/>
  <c r="AG72"/>
  <c r="AH33"/>
  <c r="F122" i="28"/>
  <c r="AJ122" i="12"/>
  <c r="AK122" s="1"/>
  <c r="AF73"/>
  <c r="AG107"/>
  <c r="AF101"/>
  <c r="AF107"/>
  <c r="AG127"/>
  <c r="AG117"/>
  <c r="AH116"/>
  <c r="AE113"/>
  <c r="AE109" s="1"/>
  <c r="AE144" s="1"/>
  <c r="AG130"/>
  <c r="AG128" s="1"/>
  <c r="AG118"/>
  <c r="AI72"/>
  <c r="AH108"/>
  <c r="AH111"/>
  <c r="AG123"/>
  <c r="AH123"/>
  <c r="AH72"/>
  <c r="AG72"/>
  <c r="V43" i="28" l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E43" i="29" s="1"/>
  <c r="F43" s="1"/>
  <c r="G43" s="1"/>
  <c r="H43" s="1"/>
  <c r="L126"/>
  <c r="M56"/>
  <c r="H122"/>
  <c r="I43"/>
  <c r="F122"/>
  <c r="G122"/>
  <c r="AB38" i="28"/>
  <c r="AA112"/>
  <c r="AF35" i="12"/>
  <c r="AE74"/>
  <c r="Q40" i="36"/>
  <c r="Q47"/>
  <c r="Q41"/>
  <c r="AH46" i="35"/>
  <c r="AF54"/>
  <c r="AE115"/>
  <c r="AC116"/>
  <c r="AD51"/>
  <c r="AD53"/>
  <c r="AC124"/>
  <c r="AF73"/>
  <c r="AG34"/>
  <c r="AF107"/>
  <c r="AG43"/>
  <c r="AF122"/>
  <c r="AF123"/>
  <c r="AG42"/>
  <c r="AI33"/>
  <c r="AH72"/>
  <c r="G122" i="28"/>
  <c r="AG73" i="12"/>
  <c r="AI108"/>
  <c r="AI111"/>
  <c r="E37" i="28"/>
  <c r="F37" s="1"/>
  <c r="AI116" i="12"/>
  <c r="E51" i="28"/>
  <c r="F51" s="1"/>
  <c r="AF113" i="12"/>
  <c r="AF109" s="1"/>
  <c r="AF144" s="1"/>
  <c r="AH130"/>
  <c r="AH128" s="1"/>
  <c r="AH118"/>
  <c r="AG101"/>
  <c r="AH117"/>
  <c r="AH127"/>
  <c r="G51" i="28" l="1"/>
  <c r="G176" s="1"/>
  <c r="I122" i="29"/>
  <c r="J43"/>
  <c r="M126"/>
  <c r="N56"/>
  <c r="H51" i="28"/>
  <c r="AC38"/>
  <c r="AB112"/>
  <c r="G37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AG35" i="12"/>
  <c r="AF74"/>
  <c r="F176" i="28"/>
  <c r="F116"/>
  <c r="R41" i="36"/>
  <c r="R40"/>
  <c r="R47"/>
  <c r="AI46" i="35"/>
  <c r="AD124"/>
  <c r="AE53"/>
  <c r="AG54"/>
  <c r="AF115"/>
  <c r="AE51"/>
  <c r="AD116"/>
  <c r="AG123"/>
  <c r="AH42"/>
  <c r="AH34"/>
  <c r="AG73"/>
  <c r="AG107"/>
  <c r="AH43"/>
  <c r="AG122"/>
  <c r="AJ33"/>
  <c r="AI72"/>
  <c r="F111" i="28"/>
  <c r="F108"/>
  <c r="H122"/>
  <c r="AH73" i="12"/>
  <c r="AH107"/>
  <c r="AG113"/>
  <c r="AG109" s="1"/>
  <c r="AG144" s="1"/>
  <c r="AK144" s="1"/>
  <c r="AJ111"/>
  <c r="AK111" s="1"/>
  <c r="AJ108"/>
  <c r="AI127"/>
  <c r="AI117"/>
  <c r="E48" i="28"/>
  <c r="F48" s="1"/>
  <c r="AJ116" i="12"/>
  <c r="AI130"/>
  <c r="AI128" s="1"/>
  <c r="AI118"/>
  <c r="E44" i="28"/>
  <c r="AH101" i="12"/>
  <c r="E42" i="28"/>
  <c r="F42" s="1"/>
  <c r="E54"/>
  <c r="F54" s="1"/>
  <c r="E5"/>
  <c r="E33" s="1"/>
  <c r="F33" s="1"/>
  <c r="G116" l="1"/>
  <c r="G54"/>
  <c r="G177" s="1"/>
  <c r="V37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E37" i="29" s="1"/>
  <c r="F37" s="1"/>
  <c r="G37" s="1"/>
  <c r="H37" s="1"/>
  <c r="N126"/>
  <c r="O56"/>
  <c r="H178"/>
  <c r="I37"/>
  <c r="H108"/>
  <c r="H111"/>
  <c r="J122"/>
  <c r="K43"/>
  <c r="I51" i="28"/>
  <c r="H176"/>
  <c r="H116"/>
  <c r="H54"/>
  <c r="F44"/>
  <c r="G48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G178" i="29"/>
  <c r="F178"/>
  <c r="F111"/>
  <c r="G108"/>
  <c r="F108"/>
  <c r="G111"/>
  <c r="AD38" i="28"/>
  <c r="AC112"/>
  <c r="G42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AH35" i="12"/>
  <c r="AG74"/>
  <c r="F177" i="28"/>
  <c r="F115"/>
  <c r="S47" i="36"/>
  <c r="S41"/>
  <c r="S40"/>
  <c r="E5"/>
  <c r="E33" s="1"/>
  <c r="F33" s="1"/>
  <c r="AJ46" i="35"/>
  <c r="AF51"/>
  <c r="AE116"/>
  <c r="AF53"/>
  <c r="AE124"/>
  <c r="AH54"/>
  <c r="AG115"/>
  <c r="AI43"/>
  <c r="AH122"/>
  <c r="AI42"/>
  <c r="AH123"/>
  <c r="AI34"/>
  <c r="AH73"/>
  <c r="AH107"/>
  <c r="AJ72"/>
  <c r="G33" i="28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F72"/>
  <c r="G111"/>
  <c r="G108"/>
  <c r="F117"/>
  <c r="F127"/>
  <c r="I122"/>
  <c r="F118"/>
  <c r="F130"/>
  <c r="F123"/>
  <c r="AJ123" i="12"/>
  <c r="AK123" s="1"/>
  <c r="AJ115"/>
  <c r="AI73"/>
  <c r="AI107"/>
  <c r="AI101"/>
  <c r="AH113"/>
  <c r="AH109" s="1"/>
  <c r="AJ117"/>
  <c r="AK117" s="1"/>
  <c r="AJ127"/>
  <c r="AK127" s="1"/>
  <c r="AJ130"/>
  <c r="AJ128" s="1"/>
  <c r="AK128" s="1"/>
  <c r="AJ118"/>
  <c r="AK118" s="1"/>
  <c r="AK108"/>
  <c r="AJ72"/>
  <c r="V42" i="28" l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E42" i="29" s="1"/>
  <c r="F42" s="1"/>
  <c r="G42" s="1"/>
  <c r="H42" s="1"/>
  <c r="V33" i="28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E33" i="29" s="1"/>
  <c r="F33" s="1"/>
  <c r="G33" s="1"/>
  <c r="H33" s="1"/>
  <c r="G115" i="28"/>
  <c r="F114"/>
  <c r="F101" s="1"/>
  <c r="V48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E48" i="29" s="1"/>
  <c r="F48" s="1"/>
  <c r="G48" s="1"/>
  <c r="H48" s="1"/>
  <c r="I33"/>
  <c r="H72"/>
  <c r="H118"/>
  <c r="H130"/>
  <c r="H128" s="1"/>
  <c r="H117"/>
  <c r="I48"/>
  <c r="H127"/>
  <c r="K122"/>
  <c r="L43"/>
  <c r="O126"/>
  <c r="P56"/>
  <c r="H123"/>
  <c r="I42"/>
  <c r="I108"/>
  <c r="I111"/>
  <c r="I178"/>
  <c r="J37"/>
  <c r="I54" i="28"/>
  <c r="H177"/>
  <c r="H115"/>
  <c r="I176"/>
  <c r="J51"/>
  <c r="I116"/>
  <c r="AE38"/>
  <c r="AD112"/>
  <c r="F117" i="29"/>
  <c r="G117"/>
  <c r="G127"/>
  <c r="F127"/>
  <c r="G118"/>
  <c r="G130"/>
  <c r="G128" s="1"/>
  <c r="F130"/>
  <c r="F118"/>
  <c r="F123"/>
  <c r="G123"/>
  <c r="G44" i="28"/>
  <c r="F72" i="29"/>
  <c r="G72"/>
  <c r="AI35" i="12"/>
  <c r="AH74"/>
  <c r="T47" i="36"/>
  <c r="E18"/>
  <c r="E46" s="1"/>
  <c r="T40"/>
  <c r="T41"/>
  <c r="G33"/>
  <c r="F72"/>
  <c r="AH115" i="35"/>
  <c r="AI54"/>
  <c r="AF116"/>
  <c r="AG51"/>
  <c r="AG53"/>
  <c r="AF124"/>
  <c r="AJ43"/>
  <c r="E15" i="36" s="1"/>
  <c r="E43" s="1"/>
  <c r="F43" s="1"/>
  <c r="AI122" i="35"/>
  <c r="AI73"/>
  <c r="AJ34"/>
  <c r="AI107"/>
  <c r="AI123"/>
  <c r="AJ42"/>
  <c r="E14" i="36" s="1"/>
  <c r="E42" s="1"/>
  <c r="F42" s="1"/>
  <c r="E34" i="28"/>
  <c r="F128"/>
  <c r="J122"/>
  <c r="H111"/>
  <c r="H108"/>
  <c r="G127"/>
  <c r="G117"/>
  <c r="G72"/>
  <c r="G118"/>
  <c r="G130"/>
  <c r="G128" s="1"/>
  <c r="G123"/>
  <c r="AJ101" i="12"/>
  <c r="AJ73"/>
  <c r="AJ107"/>
  <c r="AI113"/>
  <c r="AI109" s="1"/>
  <c r="E39" i="28"/>
  <c r="F39" s="1"/>
  <c r="K37" i="29" l="1"/>
  <c r="J178"/>
  <c r="J108"/>
  <c r="J111"/>
  <c r="I123"/>
  <c r="J42"/>
  <c r="L122"/>
  <c r="M43"/>
  <c r="I118"/>
  <c r="I130"/>
  <c r="I128" s="1"/>
  <c r="I127"/>
  <c r="J48"/>
  <c r="I117"/>
  <c r="I72"/>
  <c r="J33"/>
  <c r="P126"/>
  <c r="Q56"/>
  <c r="J176" i="28"/>
  <c r="K51"/>
  <c r="J116"/>
  <c r="J54"/>
  <c r="I177"/>
  <c r="I115"/>
  <c r="G39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AE112"/>
  <c r="AF38"/>
  <c r="H44"/>
  <c r="G114"/>
  <c r="G101" s="1"/>
  <c r="F128" i="29"/>
  <c r="F34" i="28"/>
  <c r="AJ35" i="12"/>
  <c r="E7" i="28" s="1"/>
  <c r="AI74" i="12"/>
  <c r="F46" i="36"/>
  <c r="G42"/>
  <c r="F123"/>
  <c r="G43"/>
  <c r="F122"/>
  <c r="H33"/>
  <c r="G72"/>
  <c r="U47"/>
  <c r="U40"/>
  <c r="E6"/>
  <c r="E34" s="1"/>
  <c r="F34" s="1"/>
  <c r="U41"/>
  <c r="AJ122" i="35"/>
  <c r="AK122" s="1"/>
  <c r="AJ123"/>
  <c r="AK123" s="1"/>
  <c r="AG124"/>
  <c r="AH53"/>
  <c r="AI115"/>
  <c r="AJ54"/>
  <c r="AG116"/>
  <c r="AH51"/>
  <c r="AJ73"/>
  <c r="AJ107"/>
  <c r="AK107" s="1"/>
  <c r="F113" i="28"/>
  <c r="H118"/>
  <c r="H130"/>
  <c r="H128" s="1"/>
  <c r="K122"/>
  <c r="H123"/>
  <c r="H72"/>
  <c r="H117"/>
  <c r="H127"/>
  <c r="I111"/>
  <c r="I108"/>
  <c r="AJ113" i="12"/>
  <c r="AJ109" s="1"/>
  <c r="AK109" s="1"/>
  <c r="V39" i="28" l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E39" i="29" s="1"/>
  <c r="F39" s="1"/>
  <c r="G39" s="1"/>
  <c r="H39" s="1"/>
  <c r="F107" i="28"/>
  <c r="K111" i="29"/>
  <c r="K178"/>
  <c r="L37"/>
  <c r="K108"/>
  <c r="H113"/>
  <c r="I39"/>
  <c r="J123"/>
  <c r="K42"/>
  <c r="J118"/>
  <c r="J130"/>
  <c r="Q126"/>
  <c r="R56"/>
  <c r="K33"/>
  <c r="J72"/>
  <c r="J127"/>
  <c r="K48"/>
  <c r="J117"/>
  <c r="M122"/>
  <c r="N43"/>
  <c r="K176" i="28"/>
  <c r="L51"/>
  <c r="K116"/>
  <c r="F73"/>
  <c r="K54"/>
  <c r="J177"/>
  <c r="J115"/>
  <c r="I44"/>
  <c r="H114"/>
  <c r="H101" s="1"/>
  <c r="F113" i="29"/>
  <c r="G113"/>
  <c r="G34" i="28"/>
  <c r="AF112"/>
  <c r="AG38"/>
  <c r="E35"/>
  <c r="AJ74" i="12"/>
  <c r="G46" i="36"/>
  <c r="E26"/>
  <c r="E54" s="1"/>
  <c r="F54" s="1"/>
  <c r="G54" s="1"/>
  <c r="F184" i="32"/>
  <c r="V41" i="36"/>
  <c r="H42"/>
  <c r="G123"/>
  <c r="V47"/>
  <c r="V40"/>
  <c r="I33"/>
  <c r="H72"/>
  <c r="G34"/>
  <c r="F73"/>
  <c r="F107"/>
  <c r="H43"/>
  <c r="G122"/>
  <c r="AJ115" i="35"/>
  <c r="AK115" s="1"/>
  <c r="AI51"/>
  <c r="AH116"/>
  <c r="AI53"/>
  <c r="AH124"/>
  <c r="F109" i="28"/>
  <c r="F144" s="1"/>
  <c r="I118"/>
  <c r="I130"/>
  <c r="I72"/>
  <c r="L122"/>
  <c r="I117"/>
  <c r="I127"/>
  <c r="J108"/>
  <c r="J111"/>
  <c r="I123"/>
  <c r="G113"/>
  <c r="G109" s="1"/>
  <c r="G144" s="1"/>
  <c r="N122" i="29" l="1"/>
  <c r="O43"/>
  <c r="R126"/>
  <c r="S56"/>
  <c r="K123"/>
  <c r="L42"/>
  <c r="K117"/>
  <c r="K127"/>
  <c r="L48"/>
  <c r="L111"/>
  <c r="L178"/>
  <c r="L108"/>
  <c r="M37"/>
  <c r="K72"/>
  <c r="L33"/>
  <c r="J128"/>
  <c r="I113"/>
  <c r="J39"/>
  <c r="K118"/>
  <c r="K130"/>
  <c r="K128" s="1"/>
  <c r="K177" i="28"/>
  <c r="L54"/>
  <c r="K115"/>
  <c r="M51"/>
  <c r="L176"/>
  <c r="L116"/>
  <c r="AG112"/>
  <c r="AH38"/>
  <c r="I114"/>
  <c r="I101" s="1"/>
  <c r="J44"/>
  <c r="F35"/>
  <c r="H34"/>
  <c r="G107"/>
  <c r="G73"/>
  <c r="H46" i="36"/>
  <c r="F115"/>
  <c r="I43"/>
  <c r="H122"/>
  <c r="I46"/>
  <c r="W40"/>
  <c r="W41"/>
  <c r="H34"/>
  <c r="G73"/>
  <c r="G107"/>
  <c r="H54"/>
  <c r="G115"/>
  <c r="W47"/>
  <c r="J33"/>
  <c r="I72"/>
  <c r="I42"/>
  <c r="H123"/>
  <c r="AI116" i="35"/>
  <c r="AJ51"/>
  <c r="AI124"/>
  <c r="AJ53"/>
  <c r="J123" i="28"/>
  <c r="J72"/>
  <c r="M122"/>
  <c r="I128"/>
  <c r="H113"/>
  <c r="K108"/>
  <c r="K111"/>
  <c r="J118"/>
  <c r="J130"/>
  <c r="J128" s="1"/>
  <c r="J127"/>
  <c r="J117"/>
  <c r="F74" l="1"/>
  <c r="L118" i="29"/>
  <c r="L130"/>
  <c r="L128" s="1"/>
  <c r="S126"/>
  <c r="T56"/>
  <c r="J113"/>
  <c r="K39"/>
  <c r="M33"/>
  <c r="L72"/>
  <c r="N37"/>
  <c r="M108"/>
  <c r="M111"/>
  <c r="M178"/>
  <c r="L117"/>
  <c r="L127"/>
  <c r="M48"/>
  <c r="L123"/>
  <c r="M42"/>
  <c r="O122"/>
  <c r="P43"/>
  <c r="N51" i="28"/>
  <c r="M176"/>
  <c r="M116"/>
  <c r="M54"/>
  <c r="L177"/>
  <c r="L115"/>
  <c r="I34"/>
  <c r="H73"/>
  <c r="H107"/>
  <c r="AI38"/>
  <c r="AH112"/>
  <c r="G35"/>
  <c r="J114"/>
  <c r="J101" s="1"/>
  <c r="K44"/>
  <c r="E23" i="36"/>
  <c r="E51" s="1"/>
  <c r="F51" s="1"/>
  <c r="G51" s="1"/>
  <c r="I54"/>
  <c r="H115"/>
  <c r="I34"/>
  <c r="H73"/>
  <c r="H107"/>
  <c r="J43"/>
  <c r="I122"/>
  <c r="X41"/>
  <c r="E25"/>
  <c r="E53" s="1"/>
  <c r="F53" s="1"/>
  <c r="J42"/>
  <c r="I123"/>
  <c r="K33"/>
  <c r="J72"/>
  <c r="J46"/>
  <c r="X47"/>
  <c r="X40"/>
  <c r="AJ116" i="35"/>
  <c r="AK116" s="1"/>
  <c r="AJ124"/>
  <c r="AK124" s="1"/>
  <c r="H109" i="28"/>
  <c r="N122"/>
  <c r="L108"/>
  <c r="L111"/>
  <c r="K127"/>
  <c r="K117"/>
  <c r="K118"/>
  <c r="K130"/>
  <c r="K128" s="1"/>
  <c r="K72"/>
  <c r="I113"/>
  <c r="I109" s="1"/>
  <c r="K123"/>
  <c r="P122" i="29" l="1"/>
  <c r="Q43"/>
  <c r="N108"/>
  <c r="N178"/>
  <c r="O37"/>
  <c r="N111"/>
  <c r="K113"/>
  <c r="L39"/>
  <c r="M123"/>
  <c r="N42"/>
  <c r="M118"/>
  <c r="M130"/>
  <c r="M127"/>
  <c r="N48"/>
  <c r="M117"/>
  <c r="N33"/>
  <c r="M72"/>
  <c r="T126"/>
  <c r="U56"/>
  <c r="O51" i="28"/>
  <c r="N176"/>
  <c r="N116"/>
  <c r="N54"/>
  <c r="M177"/>
  <c r="M115"/>
  <c r="L44"/>
  <c r="K114"/>
  <c r="K101" s="1"/>
  <c r="J34"/>
  <c r="I107"/>
  <c r="I73"/>
  <c r="H35"/>
  <c r="G74"/>
  <c r="AJ38"/>
  <c r="AI112"/>
  <c r="F116" i="36"/>
  <c r="Y47"/>
  <c r="J54"/>
  <c r="I115"/>
  <c r="H51"/>
  <c r="G116"/>
  <c r="K72"/>
  <c r="L33"/>
  <c r="G53"/>
  <c r="F60"/>
  <c r="F124"/>
  <c r="K42"/>
  <c r="J123"/>
  <c r="K46"/>
  <c r="Y40"/>
  <c r="Y41"/>
  <c r="K43"/>
  <c r="J122"/>
  <c r="J34"/>
  <c r="I73"/>
  <c r="I107"/>
  <c r="L123" i="28"/>
  <c r="M108"/>
  <c r="M111"/>
  <c r="O122"/>
  <c r="L117"/>
  <c r="L127"/>
  <c r="J113"/>
  <c r="J109" s="1"/>
  <c r="L72"/>
  <c r="L118"/>
  <c r="L130"/>
  <c r="L128" s="1"/>
  <c r="U126" i="29" l="1"/>
  <c r="V56"/>
  <c r="N72"/>
  <c r="O33"/>
  <c r="N118"/>
  <c r="N130"/>
  <c r="N128" s="1"/>
  <c r="N123"/>
  <c r="O42"/>
  <c r="L113"/>
  <c r="M39"/>
  <c r="Q122"/>
  <c r="R43"/>
  <c r="N127"/>
  <c r="N117"/>
  <c r="O48"/>
  <c r="O121"/>
  <c r="P37"/>
  <c r="O108"/>
  <c r="O111"/>
  <c r="O129"/>
  <c r="O178"/>
  <c r="M128"/>
  <c r="O176" i="28"/>
  <c r="P51"/>
  <c r="O116"/>
  <c r="O54"/>
  <c r="N177"/>
  <c r="N115"/>
  <c r="M44"/>
  <c r="L114"/>
  <c r="L101" s="1"/>
  <c r="I35"/>
  <c r="H74"/>
  <c r="K34"/>
  <c r="J73"/>
  <c r="J107"/>
  <c r="E38" i="29"/>
  <c r="F38" s="1"/>
  <c r="G38" s="1"/>
  <c r="H38" s="1"/>
  <c r="AJ112" i="28"/>
  <c r="AK112" s="1"/>
  <c r="K34" i="36"/>
  <c r="J73"/>
  <c r="J107"/>
  <c r="H53"/>
  <c r="G60"/>
  <c r="G124"/>
  <c r="Z47"/>
  <c r="Z41"/>
  <c r="L46"/>
  <c r="I51"/>
  <c r="H116"/>
  <c r="K123"/>
  <c r="L42"/>
  <c r="K54"/>
  <c r="J115"/>
  <c r="K122"/>
  <c r="L43"/>
  <c r="Z40"/>
  <c r="M33"/>
  <c r="L72"/>
  <c r="M72" i="28"/>
  <c r="K113"/>
  <c r="P122"/>
  <c r="M123"/>
  <c r="M118"/>
  <c r="M130"/>
  <c r="M128" s="1"/>
  <c r="M127"/>
  <c r="M117"/>
  <c r="N108"/>
  <c r="N111"/>
  <c r="O127" i="29" l="1"/>
  <c r="P48"/>
  <c r="O117"/>
  <c r="R122"/>
  <c r="S43"/>
  <c r="O123"/>
  <c r="P42"/>
  <c r="P33"/>
  <c r="O72"/>
  <c r="P178"/>
  <c r="P108"/>
  <c r="Q37"/>
  <c r="P111"/>
  <c r="V126"/>
  <c r="W56"/>
  <c r="H112"/>
  <c r="I38"/>
  <c r="O118"/>
  <c r="O130"/>
  <c r="M113"/>
  <c r="N39"/>
  <c r="P176" i="28"/>
  <c r="Q51"/>
  <c r="P116"/>
  <c r="P54"/>
  <c r="O177"/>
  <c r="O115"/>
  <c r="L34"/>
  <c r="K107"/>
  <c r="K73"/>
  <c r="M114"/>
  <c r="M101" s="1"/>
  <c r="N44"/>
  <c r="J35"/>
  <c r="I74"/>
  <c r="F112" i="29"/>
  <c r="G112"/>
  <c r="M43" i="36"/>
  <c r="L122"/>
  <c r="I53"/>
  <c r="H60"/>
  <c r="H124"/>
  <c r="K73"/>
  <c r="L34"/>
  <c r="K107"/>
  <c r="AA40"/>
  <c r="M42"/>
  <c r="L123"/>
  <c r="J51"/>
  <c r="I116"/>
  <c r="AA41"/>
  <c r="AA47"/>
  <c r="N33"/>
  <c r="M72"/>
  <c r="K115"/>
  <c r="L54"/>
  <c r="M46"/>
  <c r="N117" i="28"/>
  <c r="N127"/>
  <c r="N118"/>
  <c r="N130"/>
  <c r="N128" s="1"/>
  <c r="K109"/>
  <c r="K144" s="1"/>
  <c r="Q122"/>
  <c r="O108"/>
  <c r="O111"/>
  <c r="N123"/>
  <c r="N72"/>
  <c r="L113"/>
  <c r="L109" s="1"/>
  <c r="L144" s="1"/>
  <c r="N113" i="29" l="1"/>
  <c r="O39"/>
  <c r="W126"/>
  <c r="X56"/>
  <c r="P118"/>
  <c r="P130"/>
  <c r="P128" s="1"/>
  <c r="P72"/>
  <c r="Q33"/>
  <c r="S122"/>
  <c r="T43"/>
  <c r="R37"/>
  <c r="Q178"/>
  <c r="Q108"/>
  <c r="Q111"/>
  <c r="P127"/>
  <c r="Q48"/>
  <c r="P117"/>
  <c r="O128"/>
  <c r="I112"/>
  <c r="J38"/>
  <c r="P123"/>
  <c r="Q42"/>
  <c r="R51" i="28"/>
  <c r="Q176"/>
  <c r="Q116"/>
  <c r="P177"/>
  <c r="Q54"/>
  <c r="P115"/>
  <c r="N114"/>
  <c r="N101" s="1"/>
  <c r="O44"/>
  <c r="M34"/>
  <c r="L107"/>
  <c r="L73"/>
  <c r="K35"/>
  <c r="J74"/>
  <c r="AB47" i="36"/>
  <c r="AB41"/>
  <c r="K51"/>
  <c r="J116"/>
  <c r="AB40"/>
  <c r="N43"/>
  <c r="M122"/>
  <c r="N46"/>
  <c r="N42"/>
  <c r="M123"/>
  <c r="M34"/>
  <c r="L73"/>
  <c r="L107"/>
  <c r="M54"/>
  <c r="L115"/>
  <c r="O33"/>
  <c r="N72"/>
  <c r="I124"/>
  <c r="J53"/>
  <c r="I60"/>
  <c r="P111" i="28"/>
  <c r="P108"/>
  <c r="O118"/>
  <c r="O130"/>
  <c r="O128" s="1"/>
  <c r="O72"/>
  <c r="M113"/>
  <c r="O123"/>
  <c r="R122"/>
  <c r="O127"/>
  <c r="O117"/>
  <c r="Q123" i="29" l="1"/>
  <c r="R42"/>
  <c r="Q118"/>
  <c r="Q130"/>
  <c r="O113"/>
  <c r="P39"/>
  <c r="T122"/>
  <c r="U43"/>
  <c r="R178"/>
  <c r="S37"/>
  <c r="R108"/>
  <c r="R111"/>
  <c r="J112"/>
  <c r="K38"/>
  <c r="X126"/>
  <c r="Y56"/>
  <c r="Q127"/>
  <c r="R48"/>
  <c r="Q117"/>
  <c r="Q72"/>
  <c r="R33"/>
  <c r="Q177" i="28"/>
  <c r="R54"/>
  <c r="Q115"/>
  <c r="R176"/>
  <c r="S51"/>
  <c r="R116"/>
  <c r="O114"/>
  <c r="P44"/>
  <c r="L35"/>
  <c r="K74"/>
  <c r="N34"/>
  <c r="M107"/>
  <c r="M73"/>
  <c r="P33" i="36"/>
  <c r="O72"/>
  <c r="K53"/>
  <c r="J60"/>
  <c r="J124"/>
  <c r="O42"/>
  <c r="N123"/>
  <c r="AC40"/>
  <c r="L51"/>
  <c r="K116"/>
  <c r="O43"/>
  <c r="N122"/>
  <c r="AC47"/>
  <c r="O46"/>
  <c r="N54"/>
  <c r="M115"/>
  <c r="N34"/>
  <c r="M73"/>
  <c r="M107"/>
  <c r="AC41"/>
  <c r="O101" i="28"/>
  <c r="P127"/>
  <c r="P117"/>
  <c r="P123"/>
  <c r="P72"/>
  <c r="P118"/>
  <c r="P130"/>
  <c r="P128" s="1"/>
  <c r="N113"/>
  <c r="N109" s="1"/>
  <c r="N144" s="1"/>
  <c r="S122"/>
  <c r="M109"/>
  <c r="M144" s="1"/>
  <c r="Q111"/>
  <c r="Q108"/>
  <c r="S33" i="29" l="1"/>
  <c r="R72"/>
  <c r="R117"/>
  <c r="R127"/>
  <c r="S48"/>
  <c r="Y126"/>
  <c r="Z56"/>
  <c r="R123"/>
  <c r="S42"/>
  <c r="K112"/>
  <c r="L38"/>
  <c r="U122"/>
  <c r="V43"/>
  <c r="T37"/>
  <c r="S108"/>
  <c r="S111"/>
  <c r="S178"/>
  <c r="R118"/>
  <c r="R130"/>
  <c r="R128" s="1"/>
  <c r="P113"/>
  <c r="Q39"/>
  <c r="Q128"/>
  <c r="T51" i="28"/>
  <c r="S176"/>
  <c r="S116"/>
  <c r="R177"/>
  <c r="S54"/>
  <c r="R115"/>
  <c r="O34"/>
  <c r="N107"/>
  <c r="N73"/>
  <c r="M35"/>
  <c r="L74"/>
  <c r="P114"/>
  <c r="P101" s="1"/>
  <c r="Q44"/>
  <c r="P46" i="36"/>
  <c r="O54"/>
  <c r="N115"/>
  <c r="AD47"/>
  <c r="P43"/>
  <c r="O122"/>
  <c r="AD40"/>
  <c r="P42"/>
  <c r="O123"/>
  <c r="L53"/>
  <c r="K60"/>
  <c r="K124"/>
  <c r="Q33"/>
  <c r="P72"/>
  <c r="AD41"/>
  <c r="M51"/>
  <c r="L116"/>
  <c r="O34"/>
  <c r="N73"/>
  <c r="N107"/>
  <c r="Q118" i="28"/>
  <c r="Q130"/>
  <c r="Q128" s="1"/>
  <c r="O113"/>
  <c r="O109" s="1"/>
  <c r="O144" s="1"/>
  <c r="Q123"/>
  <c r="R111"/>
  <c r="R108"/>
  <c r="Q72"/>
  <c r="Q117"/>
  <c r="Q127"/>
  <c r="T122"/>
  <c r="T178" i="29" l="1"/>
  <c r="U37"/>
  <c r="T108"/>
  <c r="T111"/>
  <c r="T33"/>
  <c r="S72"/>
  <c r="S118"/>
  <c r="S130"/>
  <c r="S128" s="1"/>
  <c r="M38"/>
  <c r="L112"/>
  <c r="S127"/>
  <c r="S117"/>
  <c r="T48"/>
  <c r="Q113"/>
  <c r="R39"/>
  <c r="V122"/>
  <c r="W43"/>
  <c r="S123"/>
  <c r="T42"/>
  <c r="Z126"/>
  <c r="AA56"/>
  <c r="T54" i="28"/>
  <c r="S177"/>
  <c r="S115"/>
  <c r="T176"/>
  <c r="U51"/>
  <c r="T116"/>
  <c r="P34"/>
  <c r="O107"/>
  <c r="O73"/>
  <c r="R44"/>
  <c r="Q114"/>
  <c r="Q101" s="1"/>
  <c r="N35"/>
  <c r="M74"/>
  <c r="N51" i="36"/>
  <c r="M116"/>
  <c r="Q42"/>
  <c r="P123"/>
  <c r="AE40"/>
  <c r="AE47"/>
  <c r="Q46"/>
  <c r="P54"/>
  <c r="O115"/>
  <c r="P34"/>
  <c r="O73"/>
  <c r="O107"/>
  <c r="AE41"/>
  <c r="R33"/>
  <c r="Q72"/>
  <c r="L124"/>
  <c r="L60"/>
  <c r="M53"/>
  <c r="Q43"/>
  <c r="P122"/>
  <c r="R123" i="28"/>
  <c r="R117"/>
  <c r="R127"/>
  <c r="R118"/>
  <c r="R130"/>
  <c r="R128" s="1"/>
  <c r="S111"/>
  <c r="S108"/>
  <c r="R72"/>
  <c r="U122"/>
  <c r="P113"/>
  <c r="P109" s="1"/>
  <c r="AB56" i="29" l="1"/>
  <c r="AA126"/>
  <c r="W122"/>
  <c r="X43"/>
  <c r="T117"/>
  <c r="T127"/>
  <c r="U48"/>
  <c r="M112"/>
  <c r="N38"/>
  <c r="T118"/>
  <c r="T130"/>
  <c r="T128" s="1"/>
  <c r="T123"/>
  <c r="U42"/>
  <c r="R113"/>
  <c r="S39"/>
  <c r="T72"/>
  <c r="U33"/>
  <c r="U108"/>
  <c r="U111"/>
  <c r="V37"/>
  <c r="U178"/>
  <c r="V51" i="28"/>
  <c r="U176"/>
  <c r="U116"/>
  <c r="T177"/>
  <c r="U54"/>
  <c r="T115"/>
  <c r="Q34"/>
  <c r="P73"/>
  <c r="P107"/>
  <c r="O35"/>
  <c r="N74"/>
  <c r="R114"/>
  <c r="R101" s="1"/>
  <c r="S44"/>
  <c r="R43" i="36"/>
  <c r="Q122"/>
  <c r="AF41"/>
  <c r="Q34"/>
  <c r="P73"/>
  <c r="P107"/>
  <c r="O51"/>
  <c r="N116"/>
  <c r="S33"/>
  <c r="R72"/>
  <c r="N53"/>
  <c r="M124"/>
  <c r="M60"/>
  <c r="Q54"/>
  <c r="P115"/>
  <c r="AF47"/>
  <c r="R46"/>
  <c r="AF40"/>
  <c r="R42"/>
  <c r="Q123"/>
  <c r="V122" i="28"/>
  <c r="S118"/>
  <c r="S130"/>
  <c r="S128" s="1"/>
  <c r="S127"/>
  <c r="S117"/>
  <c r="S123"/>
  <c r="Q113"/>
  <c r="Q109" s="1"/>
  <c r="S72"/>
  <c r="T108"/>
  <c r="T111"/>
  <c r="V178" i="29" l="1"/>
  <c r="W37"/>
  <c r="V108"/>
  <c r="V111"/>
  <c r="O38"/>
  <c r="N112"/>
  <c r="AB126"/>
  <c r="AC56"/>
  <c r="U72"/>
  <c r="V33"/>
  <c r="S113"/>
  <c r="T39"/>
  <c r="U118"/>
  <c r="U130"/>
  <c r="U128" s="1"/>
  <c r="U117"/>
  <c r="V48"/>
  <c r="U127"/>
  <c r="U123"/>
  <c r="V42"/>
  <c r="X122"/>
  <c r="Y43"/>
  <c r="U177" i="28"/>
  <c r="V54"/>
  <c r="U115"/>
  <c r="V176"/>
  <c r="W51"/>
  <c r="V116"/>
  <c r="R34"/>
  <c r="Q73"/>
  <c r="Q107"/>
  <c r="S114"/>
  <c r="S101" s="1"/>
  <c r="T44"/>
  <c r="P35"/>
  <c r="O74"/>
  <c r="N60" i="36"/>
  <c r="N124"/>
  <c r="O53"/>
  <c r="R54"/>
  <c r="Q115"/>
  <c r="AG47"/>
  <c r="AG41"/>
  <c r="S43"/>
  <c r="R122"/>
  <c r="AG40"/>
  <c r="S46"/>
  <c r="T33"/>
  <c r="S72"/>
  <c r="P51"/>
  <c r="O116"/>
  <c r="R34"/>
  <c r="Q73"/>
  <c r="Q107"/>
  <c r="S42"/>
  <c r="R123"/>
  <c r="T118" i="28"/>
  <c r="T130"/>
  <c r="T128" s="1"/>
  <c r="T127"/>
  <c r="T117"/>
  <c r="W122"/>
  <c r="R113"/>
  <c r="R109" s="1"/>
  <c r="U108"/>
  <c r="U111"/>
  <c r="T72"/>
  <c r="T123"/>
  <c r="V127" i="29" l="1"/>
  <c r="W48"/>
  <c r="V117"/>
  <c r="T113"/>
  <c r="U39"/>
  <c r="O112"/>
  <c r="P38"/>
  <c r="W33"/>
  <c r="V72"/>
  <c r="W108"/>
  <c r="W111"/>
  <c r="X37"/>
  <c r="W178"/>
  <c r="Y122"/>
  <c r="Z43"/>
  <c r="V123"/>
  <c r="W42"/>
  <c r="V118"/>
  <c r="V130"/>
  <c r="V128" s="1"/>
  <c r="AD56"/>
  <c r="AC126"/>
  <c r="W176" i="28"/>
  <c r="X51"/>
  <c r="W116"/>
  <c r="W54"/>
  <c r="V177"/>
  <c r="V115"/>
  <c r="U44"/>
  <c r="T114"/>
  <c r="T101" s="1"/>
  <c r="S34"/>
  <c r="R73"/>
  <c r="R107"/>
  <c r="Q35"/>
  <c r="P74"/>
  <c r="S54" i="36"/>
  <c r="R115"/>
  <c r="Q51"/>
  <c r="P116"/>
  <c r="U33"/>
  <c r="T72"/>
  <c r="AH47"/>
  <c r="AH40"/>
  <c r="T43"/>
  <c r="S122"/>
  <c r="T42"/>
  <c r="S123"/>
  <c r="S34"/>
  <c r="R73"/>
  <c r="R107"/>
  <c r="T46"/>
  <c r="AH41"/>
  <c r="O60"/>
  <c r="P53"/>
  <c r="O124"/>
  <c r="U123" i="28"/>
  <c r="U117"/>
  <c r="U127"/>
  <c r="V111"/>
  <c r="V108"/>
  <c r="X122"/>
  <c r="U72"/>
  <c r="U118"/>
  <c r="U130"/>
  <c r="U128" s="1"/>
  <c r="S113"/>
  <c r="S109" s="1"/>
  <c r="AD126" i="29" l="1"/>
  <c r="AE56"/>
  <c r="W118"/>
  <c r="W130"/>
  <c r="W128" s="1"/>
  <c r="U113"/>
  <c r="V39"/>
  <c r="W123"/>
  <c r="X42"/>
  <c r="W127"/>
  <c r="W117"/>
  <c r="X48"/>
  <c r="X108"/>
  <c r="X178"/>
  <c r="X111"/>
  <c r="Y37"/>
  <c r="W72"/>
  <c r="X33"/>
  <c r="Q38"/>
  <c r="P112"/>
  <c r="Z122"/>
  <c r="AA43"/>
  <c r="X176" i="28"/>
  <c r="Y51"/>
  <c r="X116"/>
  <c r="W177"/>
  <c r="X54"/>
  <c r="W115"/>
  <c r="V44"/>
  <c r="U114"/>
  <c r="U101" s="1"/>
  <c r="R35"/>
  <c r="Q74"/>
  <c r="T34"/>
  <c r="S107"/>
  <c r="S73"/>
  <c r="V33" i="36"/>
  <c r="U72"/>
  <c r="T54"/>
  <c r="S115"/>
  <c r="U43"/>
  <c r="T122"/>
  <c r="AI40"/>
  <c r="T34"/>
  <c r="S73"/>
  <c r="S107"/>
  <c r="Q53"/>
  <c r="P60"/>
  <c r="P124"/>
  <c r="AI41"/>
  <c r="U46"/>
  <c r="U42"/>
  <c r="T123"/>
  <c r="AI47"/>
  <c r="R51"/>
  <c r="Q116"/>
  <c r="T113" i="28"/>
  <c r="T109" s="1"/>
  <c r="T144" s="1"/>
  <c r="W108"/>
  <c r="W111"/>
  <c r="V117"/>
  <c r="V127"/>
  <c r="V72"/>
  <c r="V123"/>
  <c r="V118"/>
  <c r="V130"/>
  <c r="V128" s="1"/>
  <c r="Y122"/>
  <c r="Q112" i="29" l="1"/>
  <c r="R38"/>
  <c r="Z37"/>
  <c r="Y108"/>
  <c r="Y178"/>
  <c r="Y111"/>
  <c r="X123"/>
  <c r="Y42"/>
  <c r="X118"/>
  <c r="X130"/>
  <c r="X128" s="1"/>
  <c r="X117"/>
  <c r="X127"/>
  <c r="Y48"/>
  <c r="V113"/>
  <c r="W39"/>
  <c r="AE126"/>
  <c r="AF56"/>
  <c r="AA122"/>
  <c r="AB43"/>
  <c r="X72"/>
  <c r="Y33"/>
  <c r="Y54" i="28"/>
  <c r="X177"/>
  <c r="X115"/>
  <c r="Y176"/>
  <c r="Z51"/>
  <c r="Y116"/>
  <c r="U34"/>
  <c r="T107"/>
  <c r="T73"/>
  <c r="W44"/>
  <c r="V114"/>
  <c r="V101" s="1"/>
  <c r="S35"/>
  <c r="R74"/>
  <c r="AJ47" i="36"/>
  <c r="V46"/>
  <c r="W33"/>
  <c r="V72"/>
  <c r="S51"/>
  <c r="R116"/>
  <c r="AJ40"/>
  <c r="V43"/>
  <c r="U122"/>
  <c r="V42"/>
  <c r="U123"/>
  <c r="U34"/>
  <c r="T73"/>
  <c r="T107"/>
  <c r="U54"/>
  <c r="T115"/>
  <c r="AJ41"/>
  <c r="Q60"/>
  <c r="Q124"/>
  <c r="R53"/>
  <c r="X108" i="28"/>
  <c r="X111"/>
  <c r="W123"/>
  <c r="U113"/>
  <c r="U109" s="1"/>
  <c r="U144" s="1"/>
  <c r="Z122"/>
  <c r="W72"/>
  <c r="W117"/>
  <c r="W127"/>
  <c r="W118"/>
  <c r="W130"/>
  <c r="W128" s="1"/>
  <c r="Z33" i="29" l="1"/>
  <c r="Y72"/>
  <c r="W113"/>
  <c r="X39"/>
  <c r="Z111"/>
  <c r="AA37"/>
  <c r="Z178"/>
  <c r="Z108"/>
  <c r="AB122"/>
  <c r="AC43"/>
  <c r="Y123"/>
  <c r="Z42"/>
  <c r="Y118"/>
  <c r="Y130"/>
  <c r="Y128" s="1"/>
  <c r="AF126"/>
  <c r="AG56"/>
  <c r="Y117"/>
  <c r="Y127"/>
  <c r="Z48"/>
  <c r="R112"/>
  <c r="S38"/>
  <c r="AA51" i="28"/>
  <c r="Z176"/>
  <c r="Z116"/>
  <c r="Y177"/>
  <c r="Z54"/>
  <c r="Y115"/>
  <c r="V34"/>
  <c r="U107"/>
  <c r="U73"/>
  <c r="T35"/>
  <c r="S74"/>
  <c r="W114"/>
  <c r="W101" s="1"/>
  <c r="X44"/>
  <c r="E13" i="37"/>
  <c r="E41" s="1"/>
  <c r="F41" s="1"/>
  <c r="E12"/>
  <c r="E40" s="1"/>
  <c r="F40" s="1"/>
  <c r="E19"/>
  <c r="E47" s="1"/>
  <c r="F47" s="1"/>
  <c r="R60" i="36"/>
  <c r="R124"/>
  <c r="S53"/>
  <c r="V54"/>
  <c r="U115"/>
  <c r="V34"/>
  <c r="U73"/>
  <c r="U107"/>
  <c r="T51"/>
  <c r="S116"/>
  <c r="X33"/>
  <c r="W72"/>
  <c r="W42"/>
  <c r="V123"/>
  <c r="W43"/>
  <c r="V122"/>
  <c r="W46"/>
  <c r="AA122" i="28"/>
  <c r="X117"/>
  <c r="X127"/>
  <c r="X72"/>
  <c r="V113"/>
  <c r="V109" s="1"/>
  <c r="V144" s="1"/>
  <c r="Y111"/>
  <c r="Y108"/>
  <c r="X123"/>
  <c r="X118"/>
  <c r="X130"/>
  <c r="X128" s="1"/>
  <c r="AA108" i="29" l="1"/>
  <c r="AB37"/>
  <c r="AA178"/>
  <c r="AA111"/>
  <c r="AC122"/>
  <c r="AD43"/>
  <c r="Z72"/>
  <c r="AA33"/>
  <c r="S112"/>
  <c r="T38"/>
  <c r="Z117"/>
  <c r="Z127"/>
  <c r="AA48"/>
  <c r="Z118"/>
  <c r="Z130"/>
  <c r="Z128" s="1"/>
  <c r="X113"/>
  <c r="Y39"/>
  <c r="AG126"/>
  <c r="AH56"/>
  <c r="Z123"/>
  <c r="AA42"/>
  <c r="AA54" i="28"/>
  <c r="Z177"/>
  <c r="Z115"/>
  <c r="AB51"/>
  <c r="AA176"/>
  <c r="AA116"/>
  <c r="W34"/>
  <c r="V73"/>
  <c r="V107"/>
  <c r="Y44"/>
  <c r="X114"/>
  <c r="X101" s="1"/>
  <c r="U35"/>
  <c r="T74"/>
  <c r="G41" i="37"/>
  <c r="G40"/>
  <c r="G47"/>
  <c r="Y33" i="36"/>
  <c r="X72"/>
  <c r="X46"/>
  <c r="X42"/>
  <c r="W123"/>
  <c r="W54"/>
  <c r="V115"/>
  <c r="X43"/>
  <c r="W122"/>
  <c r="U51"/>
  <c r="T116"/>
  <c r="W34"/>
  <c r="V73"/>
  <c r="V107"/>
  <c r="S124"/>
  <c r="T53"/>
  <c r="S60"/>
  <c r="Y123" i="28"/>
  <c r="W113"/>
  <c r="W109" s="1"/>
  <c r="Z108"/>
  <c r="Z111"/>
  <c r="Y117"/>
  <c r="Y127"/>
  <c r="Y118"/>
  <c r="Y130"/>
  <c r="Y128" s="1"/>
  <c r="AB122"/>
  <c r="Y72"/>
  <c r="AH126" i="29" l="1"/>
  <c r="AI56"/>
  <c r="Y113"/>
  <c r="Z39"/>
  <c r="AA117"/>
  <c r="AA127"/>
  <c r="AB48"/>
  <c r="AA123"/>
  <c r="AB42"/>
  <c r="T112"/>
  <c r="U38"/>
  <c r="AA72"/>
  <c r="AB33"/>
  <c r="AA118"/>
  <c r="AA130"/>
  <c r="AA128" s="1"/>
  <c r="AD122"/>
  <c r="AE43"/>
  <c r="AB178"/>
  <c r="AB108"/>
  <c r="AB111"/>
  <c r="AC37"/>
  <c r="AB54" i="28"/>
  <c r="AA177"/>
  <c r="AA115"/>
  <c r="AC51"/>
  <c r="AB176"/>
  <c r="AB116"/>
  <c r="X34"/>
  <c r="W107"/>
  <c r="W73"/>
  <c r="V35"/>
  <c r="U74"/>
  <c r="Y114"/>
  <c r="Y101" s="1"/>
  <c r="Z44"/>
  <c r="V51" i="36"/>
  <c r="U116"/>
  <c r="Z33"/>
  <c r="Y72"/>
  <c r="T124"/>
  <c r="U53"/>
  <c r="T60"/>
  <c r="Y43"/>
  <c r="X122"/>
  <c r="X54"/>
  <c r="W115"/>
  <c r="Y46"/>
  <c r="Y42"/>
  <c r="X123"/>
  <c r="X34"/>
  <c r="W73"/>
  <c r="W107"/>
  <c r="Z123" i="28"/>
  <c r="Z127"/>
  <c r="Z117"/>
  <c r="Z72"/>
  <c r="AA111"/>
  <c r="AA108"/>
  <c r="AC122"/>
  <c r="Z118"/>
  <c r="Z130"/>
  <c r="Z128" s="1"/>
  <c r="X113"/>
  <c r="X109" s="1"/>
  <c r="V38" i="29" l="1"/>
  <c r="U112"/>
  <c r="AC108"/>
  <c r="AC111"/>
  <c r="AC178"/>
  <c r="AD37"/>
  <c r="AE122"/>
  <c r="AF43"/>
  <c r="AB127"/>
  <c r="AC48"/>
  <c r="AB117"/>
  <c r="AJ56"/>
  <c r="AI126"/>
  <c r="AB72"/>
  <c r="AC33"/>
  <c r="AB123"/>
  <c r="AC42"/>
  <c r="Z113"/>
  <c r="AA39"/>
  <c r="AB118"/>
  <c r="AB130"/>
  <c r="AB128" s="1"/>
  <c r="AC54" i="28"/>
  <c r="AB177"/>
  <c r="AB115"/>
  <c r="AC176"/>
  <c r="AD51"/>
  <c r="AC116"/>
  <c r="Y34"/>
  <c r="X107"/>
  <c r="X73"/>
  <c r="AA44"/>
  <c r="Z114"/>
  <c r="W35"/>
  <c r="V74"/>
  <c r="Y34" i="36"/>
  <c r="X73"/>
  <c r="X107"/>
  <c r="Z46"/>
  <c r="Y54"/>
  <c r="X115"/>
  <c r="Z42"/>
  <c r="Y123"/>
  <c r="Z43"/>
  <c r="Y122"/>
  <c r="AA33"/>
  <c r="Z72"/>
  <c r="V53"/>
  <c r="U60"/>
  <c r="U124"/>
  <c r="W51"/>
  <c r="V116"/>
  <c r="Z101" i="28"/>
  <c r="Y113"/>
  <c r="Y109" s="1"/>
  <c r="AB108"/>
  <c r="AB111"/>
  <c r="AA117"/>
  <c r="AA127"/>
  <c r="AA123"/>
  <c r="AD122"/>
  <c r="AA118"/>
  <c r="AA130"/>
  <c r="AA128" s="1"/>
  <c r="AA72"/>
  <c r="AC127" i="29" l="1"/>
  <c r="AD48"/>
  <c r="AC117"/>
  <c r="AD111"/>
  <c r="AD178"/>
  <c r="AE37"/>
  <c r="AD108"/>
  <c r="AC123"/>
  <c r="AD42"/>
  <c r="AC118"/>
  <c r="AC130"/>
  <c r="AC128" s="1"/>
  <c r="AD33"/>
  <c r="AC72"/>
  <c r="AJ126"/>
  <c r="AK126" s="1"/>
  <c r="E28" i="30"/>
  <c r="E56" s="1"/>
  <c r="F56" s="1"/>
  <c r="G56" s="1"/>
  <c r="H56" s="1"/>
  <c r="V112" i="29"/>
  <c r="W38"/>
  <c r="AF122"/>
  <c r="AG43"/>
  <c r="AA113"/>
  <c r="AB39"/>
  <c r="AE51" i="28"/>
  <c r="AD176"/>
  <c r="AD116"/>
  <c r="AC177"/>
  <c r="AD54"/>
  <c r="AC115"/>
  <c r="Z34"/>
  <c r="Y107"/>
  <c r="Y73"/>
  <c r="X35"/>
  <c r="W74"/>
  <c r="AB44"/>
  <c r="AA114"/>
  <c r="AA101" s="1"/>
  <c r="Z54" i="36"/>
  <c r="Y115"/>
  <c r="W53"/>
  <c r="V124"/>
  <c r="V60"/>
  <c r="AA43"/>
  <c r="Z122"/>
  <c r="Z34"/>
  <c r="Y73"/>
  <c r="Y107"/>
  <c r="AA42"/>
  <c r="Z123"/>
  <c r="AA46"/>
  <c r="X51"/>
  <c r="W116"/>
  <c r="AB33"/>
  <c r="AA72"/>
  <c r="AB123" i="28"/>
  <c r="AB127"/>
  <c r="AB117"/>
  <c r="AB118"/>
  <c r="AB130"/>
  <c r="AB128" s="1"/>
  <c r="AE122"/>
  <c r="AC108"/>
  <c r="AC111"/>
  <c r="AB72"/>
  <c r="Z113"/>
  <c r="Z109" s="1"/>
  <c r="H126" i="30" l="1"/>
  <c r="I56"/>
  <c r="W112" i="29"/>
  <c r="X38"/>
  <c r="AB113"/>
  <c r="AC39"/>
  <c r="AD123"/>
  <c r="AE42"/>
  <c r="AE111"/>
  <c r="AF37"/>
  <c r="AE129"/>
  <c r="AK129" s="1"/>
  <c r="AE121"/>
  <c r="AE178"/>
  <c r="AE108"/>
  <c r="AD117"/>
  <c r="AD127"/>
  <c r="AE48"/>
  <c r="F126" i="30"/>
  <c r="G126"/>
  <c r="AD118" i="29"/>
  <c r="AD130"/>
  <c r="AD128" s="1"/>
  <c r="AG122"/>
  <c r="AH43"/>
  <c r="AE33"/>
  <c r="AD72"/>
  <c r="AE54" i="28"/>
  <c r="AD177"/>
  <c r="AD115"/>
  <c r="AF51"/>
  <c r="AE176"/>
  <c r="AE116"/>
  <c r="AA34"/>
  <c r="Z73"/>
  <c r="Z107"/>
  <c r="AC44"/>
  <c r="AB114"/>
  <c r="Y35"/>
  <c r="X74"/>
  <c r="Y51" i="36"/>
  <c r="X116"/>
  <c r="AA54"/>
  <c r="Z115"/>
  <c r="AA34"/>
  <c r="Z73"/>
  <c r="Z107"/>
  <c r="AC33"/>
  <c r="AB72"/>
  <c r="AB46"/>
  <c r="AB42"/>
  <c r="AA123"/>
  <c r="AB43"/>
  <c r="AA122"/>
  <c r="X53"/>
  <c r="W60"/>
  <c r="W124"/>
  <c r="AB101" i="28"/>
  <c r="AA113"/>
  <c r="AA109" s="1"/>
  <c r="AA144" s="1"/>
  <c r="AC123"/>
  <c r="AC72"/>
  <c r="AF122"/>
  <c r="AC117"/>
  <c r="AC127"/>
  <c r="AD111"/>
  <c r="AD108"/>
  <c r="AC118"/>
  <c r="AC130"/>
  <c r="AC128" s="1"/>
  <c r="I126" i="30" l="1"/>
  <c r="J56"/>
  <c r="AF33" i="29"/>
  <c r="AE72"/>
  <c r="AE118"/>
  <c r="AE130"/>
  <c r="AE128" s="1"/>
  <c r="AF178"/>
  <c r="AF108"/>
  <c r="AF111"/>
  <c r="AG37"/>
  <c r="AC113"/>
  <c r="AD39"/>
  <c r="X112"/>
  <c r="Y38"/>
  <c r="AK121"/>
  <c r="AE123"/>
  <c r="AF42"/>
  <c r="AH122"/>
  <c r="AI43"/>
  <c r="AE127"/>
  <c r="AE117"/>
  <c r="AF48"/>
  <c r="AF54" i="28"/>
  <c r="AE177"/>
  <c r="AE115"/>
  <c r="AG51"/>
  <c r="AF176"/>
  <c r="AF116"/>
  <c r="AB34"/>
  <c r="AA107"/>
  <c r="AA73"/>
  <c r="Z35"/>
  <c r="Y74"/>
  <c r="AD44"/>
  <c r="AC114"/>
  <c r="AC101" s="1"/>
  <c r="AB34" i="36"/>
  <c r="AA73"/>
  <c r="AA107"/>
  <c r="AC42"/>
  <c r="AB123"/>
  <c r="Z51"/>
  <c r="Y116"/>
  <c r="X124"/>
  <c r="Y53"/>
  <c r="X60"/>
  <c r="AD33"/>
  <c r="AC72"/>
  <c r="AC43"/>
  <c r="AB122"/>
  <c r="AC46"/>
  <c r="AB54"/>
  <c r="AA115"/>
  <c r="AE111" i="28"/>
  <c r="AE108"/>
  <c r="AD123"/>
  <c r="AD118"/>
  <c r="AD130"/>
  <c r="AD128" s="1"/>
  <c r="AD127"/>
  <c r="AD117"/>
  <c r="AD72"/>
  <c r="AG122"/>
  <c r="AB113"/>
  <c r="AB109" s="1"/>
  <c r="AB144" s="1"/>
  <c r="J126" i="30" l="1"/>
  <c r="K56"/>
  <c r="AF123" i="29"/>
  <c r="AG42"/>
  <c r="AG108"/>
  <c r="AG111"/>
  <c r="AG178"/>
  <c r="AH37"/>
  <c r="AF127"/>
  <c r="AG48"/>
  <c r="AF117"/>
  <c r="Y112"/>
  <c r="Z38"/>
  <c r="AG33"/>
  <c r="AF72"/>
  <c r="AI122"/>
  <c r="AJ43"/>
  <c r="AD113"/>
  <c r="AE39"/>
  <c r="AF118"/>
  <c r="AF130"/>
  <c r="AF128" s="1"/>
  <c r="AG54" i="28"/>
  <c r="AF177"/>
  <c r="AF115"/>
  <c r="AH51"/>
  <c r="AG176"/>
  <c r="AG116"/>
  <c r="AC34"/>
  <c r="AB73"/>
  <c r="AB107"/>
  <c r="AE44"/>
  <c r="AD114"/>
  <c r="AA35"/>
  <c r="Z74"/>
  <c r="AC54" i="36"/>
  <c r="AB115"/>
  <c r="AC34"/>
  <c r="AB73"/>
  <c r="AB107"/>
  <c r="AA51"/>
  <c r="Z116"/>
  <c r="AD46"/>
  <c r="AD43"/>
  <c r="AC122"/>
  <c r="AE33"/>
  <c r="AD72"/>
  <c r="Y124"/>
  <c r="Z53"/>
  <c r="Y60"/>
  <c r="AD42"/>
  <c r="AC123"/>
  <c r="AD101" i="28"/>
  <c r="AH122"/>
  <c r="AE123"/>
  <c r="AC113"/>
  <c r="AC109" s="1"/>
  <c r="AC144" s="1"/>
  <c r="AE72"/>
  <c r="AE127"/>
  <c r="AE117"/>
  <c r="AE118"/>
  <c r="AE130"/>
  <c r="AE128" s="1"/>
  <c r="AF108"/>
  <c r="AF111"/>
  <c r="L56" i="30" l="1"/>
  <c r="K126"/>
  <c r="AE113" i="29"/>
  <c r="AF39"/>
  <c r="AH48"/>
  <c r="AG117"/>
  <c r="AG127"/>
  <c r="AH108"/>
  <c r="AH111"/>
  <c r="AH178"/>
  <c r="AI37"/>
  <c r="AG123"/>
  <c r="AH42"/>
  <c r="Z112"/>
  <c r="AA38"/>
  <c r="AG118"/>
  <c r="AG130"/>
  <c r="AG128" s="1"/>
  <c r="AJ122"/>
  <c r="E15" i="30"/>
  <c r="E43" s="1"/>
  <c r="F43" s="1"/>
  <c r="G43" s="1"/>
  <c r="H43" s="1"/>
  <c r="AG72" i="29"/>
  <c r="AH33"/>
  <c r="AG177" i="28"/>
  <c r="AH54"/>
  <c r="AG115"/>
  <c r="AI51"/>
  <c r="AH176"/>
  <c r="AH116"/>
  <c r="AD34"/>
  <c r="AC107"/>
  <c r="AC73"/>
  <c r="AB35"/>
  <c r="AA74"/>
  <c r="AF44"/>
  <c r="AE114"/>
  <c r="AE101" s="1"/>
  <c r="AE42" i="36"/>
  <c r="AD123"/>
  <c r="AE72"/>
  <c r="AF33"/>
  <c r="AE46"/>
  <c r="AD54"/>
  <c r="AC115"/>
  <c r="AE43"/>
  <c r="AD122"/>
  <c r="AA53"/>
  <c r="Z124"/>
  <c r="Z60"/>
  <c r="AB51"/>
  <c r="AA116"/>
  <c r="AD34"/>
  <c r="AC73"/>
  <c r="AC107"/>
  <c r="AG108" i="28"/>
  <c r="AG111"/>
  <c r="AF72"/>
  <c r="AI122"/>
  <c r="AJ122"/>
  <c r="AF118"/>
  <c r="AF130"/>
  <c r="AF128" s="1"/>
  <c r="AF117"/>
  <c r="AF127"/>
  <c r="AD113"/>
  <c r="AD109" s="1"/>
  <c r="AD144" s="1"/>
  <c r="AF123"/>
  <c r="M56" i="30" l="1"/>
  <c r="L126"/>
  <c r="H122"/>
  <c r="I43"/>
  <c r="F122"/>
  <c r="G122"/>
  <c r="AA112" i="29"/>
  <c r="AB38"/>
  <c r="F183"/>
  <c r="F184"/>
  <c r="G183"/>
  <c r="AI111"/>
  <c r="AI178"/>
  <c r="AI108"/>
  <c r="AJ37"/>
  <c r="AH118"/>
  <c r="AH130"/>
  <c r="AH128" s="1"/>
  <c r="AF113"/>
  <c r="AG39"/>
  <c r="AH72"/>
  <c r="AI33"/>
  <c r="AK122"/>
  <c r="AH123"/>
  <c r="AI42"/>
  <c r="F131"/>
  <c r="AH117"/>
  <c r="AI48"/>
  <c r="AH127"/>
  <c r="AH177" i="28"/>
  <c r="AI54"/>
  <c r="AH115"/>
  <c r="AJ51"/>
  <c r="AI176"/>
  <c r="AI116"/>
  <c r="AE34"/>
  <c r="AD73"/>
  <c r="AD107"/>
  <c r="AG44"/>
  <c r="AF114"/>
  <c r="AC35"/>
  <c r="AB74"/>
  <c r="AE34" i="36"/>
  <c r="AD73"/>
  <c r="AD107"/>
  <c r="AG33"/>
  <c r="AF72"/>
  <c r="AE123"/>
  <c r="AF42"/>
  <c r="AE122"/>
  <c r="AF43"/>
  <c r="AB53"/>
  <c r="AA124"/>
  <c r="AA60"/>
  <c r="AF46"/>
  <c r="AC51"/>
  <c r="AB116"/>
  <c r="AE54"/>
  <c r="AD115"/>
  <c r="AF101" i="28"/>
  <c r="AE113"/>
  <c r="AE109" s="1"/>
  <c r="AE144" s="1"/>
  <c r="AG72"/>
  <c r="AG118"/>
  <c r="AG130"/>
  <c r="AG128" s="1"/>
  <c r="AG123"/>
  <c r="AG117"/>
  <c r="AG127"/>
  <c r="AH111"/>
  <c r="AH108"/>
  <c r="AK122"/>
  <c r="N56" i="30" l="1"/>
  <c r="M126"/>
  <c r="I122"/>
  <c r="J43"/>
  <c r="AJ48" i="29"/>
  <c r="AI117"/>
  <c r="AI127"/>
  <c r="AI123"/>
  <c r="AJ42"/>
  <c r="AI118"/>
  <c r="AI130"/>
  <c r="AI128" s="1"/>
  <c r="AG113"/>
  <c r="AH39"/>
  <c r="AJ111"/>
  <c r="AJ178"/>
  <c r="E9" i="30"/>
  <c r="E37" s="1"/>
  <c r="F37" s="1"/>
  <c r="G37" s="1"/>
  <c r="H37" s="1"/>
  <c r="AJ108" i="29"/>
  <c r="AI72"/>
  <c r="AJ33"/>
  <c r="AB112"/>
  <c r="AC38"/>
  <c r="AI177" i="28"/>
  <c r="AJ54"/>
  <c r="AI115"/>
  <c r="E51" i="29"/>
  <c r="F51" s="1"/>
  <c r="G51" s="1"/>
  <c r="H51" s="1"/>
  <c r="AJ176" i="28"/>
  <c r="AJ116"/>
  <c r="AK116" s="1"/>
  <c r="AF34"/>
  <c r="AE107"/>
  <c r="AE73"/>
  <c r="AD35"/>
  <c r="AC74"/>
  <c r="AH44"/>
  <c r="AG114"/>
  <c r="AG101" s="1"/>
  <c r="AD51" i="36"/>
  <c r="AC116"/>
  <c r="AG46"/>
  <c r="AF34"/>
  <c r="AE73"/>
  <c r="AE107"/>
  <c r="AB60"/>
  <c r="AB124"/>
  <c r="AC53"/>
  <c r="AG72"/>
  <c r="AH33"/>
  <c r="AF54"/>
  <c r="AE115"/>
  <c r="AG43"/>
  <c r="AF122"/>
  <c r="AG42"/>
  <c r="AF123"/>
  <c r="AH118" i="28"/>
  <c r="AH130"/>
  <c r="AH128" s="1"/>
  <c r="AH127"/>
  <c r="AH117"/>
  <c r="AH72"/>
  <c r="F131"/>
  <c r="AF113"/>
  <c r="AF109" s="1"/>
  <c r="AF144" s="1"/>
  <c r="AI108"/>
  <c r="AI111"/>
  <c r="AH123"/>
  <c r="H111" i="30" l="1"/>
  <c r="I37"/>
  <c r="H108"/>
  <c r="O56"/>
  <c r="N126"/>
  <c r="J122"/>
  <c r="K43"/>
  <c r="AK111" i="29"/>
  <c r="AJ123"/>
  <c r="E14" i="30"/>
  <c r="E42" s="1"/>
  <c r="F42" s="1"/>
  <c r="G42" s="1"/>
  <c r="H42" s="1"/>
  <c r="E20"/>
  <c r="E48" s="1"/>
  <c r="F48" s="1"/>
  <c r="G48" s="1"/>
  <c r="H48" s="1"/>
  <c r="AJ117" i="29"/>
  <c r="AK117" s="1"/>
  <c r="AJ127"/>
  <c r="AK127" s="1"/>
  <c r="AC112"/>
  <c r="AD38"/>
  <c r="G108" i="30"/>
  <c r="F108"/>
  <c r="F111"/>
  <c r="G111"/>
  <c r="I51" i="29"/>
  <c r="H116"/>
  <c r="H179"/>
  <c r="E5" i="30"/>
  <c r="E33" s="1"/>
  <c r="F33" s="1"/>
  <c r="G33" s="1"/>
  <c r="H33" s="1"/>
  <c r="AJ72" i="29"/>
  <c r="AJ130"/>
  <c r="AJ118"/>
  <c r="AK118" s="1"/>
  <c r="AK108"/>
  <c r="AH113"/>
  <c r="AI39"/>
  <c r="E54"/>
  <c r="F54" s="1"/>
  <c r="G54" s="1"/>
  <c r="H54" s="1"/>
  <c r="AJ177" i="28"/>
  <c r="AJ115"/>
  <c r="AK115" s="1"/>
  <c r="F116" i="29"/>
  <c r="G116"/>
  <c r="G179"/>
  <c r="F179"/>
  <c r="AG34" i="28"/>
  <c r="AF107"/>
  <c r="AF73"/>
  <c r="AH114"/>
  <c r="AI44"/>
  <c r="AE35"/>
  <c r="AD74"/>
  <c r="AG54" i="36"/>
  <c r="AF115"/>
  <c r="AH42"/>
  <c r="AG123"/>
  <c r="AH72"/>
  <c r="AI33"/>
  <c r="AE51"/>
  <c r="AD116"/>
  <c r="AH43"/>
  <c r="AG122"/>
  <c r="AC124"/>
  <c r="AD53"/>
  <c r="AC60"/>
  <c r="AG34"/>
  <c r="AF73"/>
  <c r="AF107"/>
  <c r="AH46"/>
  <c r="AH101" i="28"/>
  <c r="AJ123"/>
  <c r="AI123"/>
  <c r="AI118"/>
  <c r="AI130"/>
  <c r="AI128" s="1"/>
  <c r="AJ108"/>
  <c r="AJ111"/>
  <c r="AI72"/>
  <c r="AG113"/>
  <c r="AG109" s="1"/>
  <c r="AG144" s="1"/>
  <c r="AI117"/>
  <c r="AI127"/>
  <c r="I33" i="30" l="1"/>
  <c r="H72"/>
  <c r="H127"/>
  <c r="I48"/>
  <c r="H117"/>
  <c r="L43"/>
  <c r="K122"/>
  <c r="J37"/>
  <c r="I108"/>
  <c r="I111"/>
  <c r="H118"/>
  <c r="H130"/>
  <c r="H128" s="1"/>
  <c r="I42"/>
  <c r="H123"/>
  <c r="P56"/>
  <c r="O126"/>
  <c r="I54" i="29"/>
  <c r="I115" s="1"/>
  <c r="H115"/>
  <c r="H180"/>
  <c r="F118" i="30"/>
  <c r="F130"/>
  <c r="G123"/>
  <c r="F123"/>
  <c r="AI113" i="29"/>
  <c r="AJ39"/>
  <c r="AJ128"/>
  <c r="AK128" s="1"/>
  <c r="AK130"/>
  <c r="G117" i="30"/>
  <c r="G127"/>
  <c r="F127"/>
  <c r="F117"/>
  <c r="AD112" i="29"/>
  <c r="AE38"/>
  <c r="F72" i="30"/>
  <c r="G72"/>
  <c r="I116" i="29"/>
  <c r="J51"/>
  <c r="I179"/>
  <c r="G118" i="30"/>
  <c r="G130"/>
  <c r="G128" s="1"/>
  <c r="AK123" i="29"/>
  <c r="F115"/>
  <c r="G115"/>
  <c r="F180"/>
  <c r="G180"/>
  <c r="AI114" i="28"/>
  <c r="AI101" s="1"/>
  <c r="AJ44"/>
  <c r="AH34"/>
  <c r="AG73"/>
  <c r="AG107"/>
  <c r="AF35"/>
  <c r="AE74"/>
  <c r="AH34" i="36"/>
  <c r="AG73"/>
  <c r="AG107"/>
  <c r="AJ33"/>
  <c r="E5" i="37" s="1"/>
  <c r="E33" s="1"/>
  <c r="F33" s="1"/>
  <c r="AI72" i="36"/>
  <c r="AG115"/>
  <c r="AH54"/>
  <c r="AH122"/>
  <c r="AI43"/>
  <c r="AI46"/>
  <c r="AE53"/>
  <c r="AD124"/>
  <c r="AD60"/>
  <c r="AF51"/>
  <c r="AE116"/>
  <c r="AI42"/>
  <c r="AH123"/>
  <c r="AJ127" i="28"/>
  <c r="AK127" s="1"/>
  <c r="AJ117"/>
  <c r="AK117" s="1"/>
  <c r="AJ72"/>
  <c r="AK126"/>
  <c r="AJ118"/>
  <c r="AK118" s="1"/>
  <c r="AK108"/>
  <c r="AJ130"/>
  <c r="AH113"/>
  <c r="AH109" s="1"/>
  <c r="AH144" s="1"/>
  <c r="AK111"/>
  <c r="AK123"/>
  <c r="P126" i="30" l="1"/>
  <c r="Q56"/>
  <c r="J48"/>
  <c r="I117"/>
  <c r="I127"/>
  <c r="J33"/>
  <c r="I72"/>
  <c r="K37"/>
  <c r="K111" s="1"/>
  <c r="J108"/>
  <c r="J111"/>
  <c r="M43"/>
  <c r="L122"/>
  <c r="I123"/>
  <c r="J42"/>
  <c r="I118"/>
  <c r="I130"/>
  <c r="I128" s="1"/>
  <c r="K51" i="29"/>
  <c r="J116"/>
  <c r="J179"/>
  <c r="J54"/>
  <c r="I180"/>
  <c r="AE112"/>
  <c r="AF38"/>
  <c r="AJ113"/>
  <c r="AK113" s="1"/>
  <c r="E11" i="30"/>
  <c r="E39" s="1"/>
  <c r="F39" s="1"/>
  <c r="G39" s="1"/>
  <c r="H39" s="1"/>
  <c r="F128"/>
  <c r="E44" i="29"/>
  <c r="F44" s="1"/>
  <c r="G44" s="1"/>
  <c r="H44" s="1"/>
  <c r="AJ114" i="28"/>
  <c r="AK114" s="1"/>
  <c r="AI34"/>
  <c r="AH107"/>
  <c r="AH73"/>
  <c r="AG35"/>
  <c r="AF74"/>
  <c r="G33" i="37"/>
  <c r="F72"/>
  <c r="AI122" i="36"/>
  <c r="AJ43"/>
  <c r="E15" i="37" s="1"/>
  <c r="E43" s="1"/>
  <c r="F43" s="1"/>
  <c r="AI34" i="36"/>
  <c r="AH73"/>
  <c r="AH107"/>
  <c r="AG51"/>
  <c r="AF116"/>
  <c r="AE124"/>
  <c r="AF53"/>
  <c r="AE60"/>
  <c r="AI54"/>
  <c r="AH115"/>
  <c r="AJ72"/>
  <c r="AJ42"/>
  <c r="E14" i="37" s="1"/>
  <c r="E42" s="1"/>
  <c r="F42" s="1"/>
  <c r="AI123" i="36"/>
  <c r="AJ46"/>
  <c r="AJ113" i="28"/>
  <c r="AI113"/>
  <c r="AI109" s="1"/>
  <c r="AI144" s="1"/>
  <c r="AK144" s="1"/>
  <c r="AJ128"/>
  <c r="AK130"/>
  <c r="H113" i="30" l="1"/>
  <c r="I39"/>
  <c r="N43"/>
  <c r="M122"/>
  <c r="L37"/>
  <c r="K108"/>
  <c r="Q126"/>
  <c r="R56"/>
  <c r="J118"/>
  <c r="J130"/>
  <c r="J128" s="1"/>
  <c r="K33"/>
  <c r="J72"/>
  <c r="K48"/>
  <c r="K117" s="1"/>
  <c r="J117"/>
  <c r="J127"/>
  <c r="J123"/>
  <c r="K42"/>
  <c r="H114" i="29"/>
  <c r="I44"/>
  <c r="AF112"/>
  <c r="AG38"/>
  <c r="J115"/>
  <c r="K54"/>
  <c r="J180"/>
  <c r="K116"/>
  <c r="L51"/>
  <c r="K179"/>
  <c r="G113" i="30"/>
  <c r="F113"/>
  <c r="AJ101" i="28"/>
  <c r="AK101" s="1"/>
  <c r="G114" i="29"/>
  <c r="F114"/>
  <c r="AH35" i="28"/>
  <c r="AG74"/>
  <c r="AJ34"/>
  <c r="AI107"/>
  <c r="AI73"/>
  <c r="G43" i="37"/>
  <c r="F122"/>
  <c r="E18"/>
  <c r="E46" s="1"/>
  <c r="G42"/>
  <c r="F123"/>
  <c r="G72"/>
  <c r="H72"/>
  <c r="AI115" i="36"/>
  <c r="AJ54"/>
  <c r="E26" i="37" s="1"/>
  <c r="E54" s="1"/>
  <c r="F54" s="1"/>
  <c r="AJ122" i="36"/>
  <c r="AJ123"/>
  <c r="AK123" s="1"/>
  <c r="AF124"/>
  <c r="AF60"/>
  <c r="AG53"/>
  <c r="AH51"/>
  <c r="AG116"/>
  <c r="AJ34"/>
  <c r="E6" i="37" s="1"/>
  <c r="E34" s="1"/>
  <c r="F34" s="1"/>
  <c r="AI73" i="36"/>
  <c r="AI107"/>
  <c r="AK128" i="28"/>
  <c r="AK113"/>
  <c r="AJ109"/>
  <c r="AK109" s="1"/>
  <c r="L42" i="30" l="1"/>
  <c r="K123"/>
  <c r="O43"/>
  <c r="N122"/>
  <c r="L33"/>
  <c r="K72"/>
  <c r="S56"/>
  <c r="R126"/>
  <c r="L48"/>
  <c r="K127"/>
  <c r="M37"/>
  <c r="L108"/>
  <c r="L111"/>
  <c r="K130"/>
  <c r="K118"/>
  <c r="I113"/>
  <c r="J39"/>
  <c r="L116" i="29"/>
  <c r="M51"/>
  <c r="L179"/>
  <c r="H101"/>
  <c r="H109"/>
  <c r="H144" s="1"/>
  <c r="K115"/>
  <c r="K180"/>
  <c r="L54"/>
  <c r="I114"/>
  <c r="J44"/>
  <c r="AG112"/>
  <c r="AH38"/>
  <c r="E34"/>
  <c r="F34" s="1"/>
  <c r="AJ73" i="28"/>
  <c r="AJ107"/>
  <c r="AK107" s="1"/>
  <c r="G101" i="29"/>
  <c r="G109"/>
  <c r="AI35" i="28"/>
  <c r="AH74"/>
  <c r="F101" i="29"/>
  <c r="F109"/>
  <c r="G54" i="37"/>
  <c r="F115"/>
  <c r="H43"/>
  <c r="G122"/>
  <c r="G34"/>
  <c r="F73"/>
  <c r="F107"/>
  <c r="F46"/>
  <c r="H42"/>
  <c r="G123"/>
  <c r="AI51" i="36"/>
  <c r="AH116"/>
  <c r="AK122"/>
  <c r="AJ73"/>
  <c r="AJ107"/>
  <c r="AK107" s="1"/>
  <c r="AG124"/>
  <c r="AG60"/>
  <c r="AH53"/>
  <c r="AJ115"/>
  <c r="AK115" s="1"/>
  <c r="L118" i="30" l="1"/>
  <c r="L130"/>
  <c r="L128" s="1"/>
  <c r="T56"/>
  <c r="S126"/>
  <c r="M42"/>
  <c r="L123"/>
  <c r="J113"/>
  <c r="K39"/>
  <c r="K128"/>
  <c r="M33"/>
  <c r="L72"/>
  <c r="M48"/>
  <c r="L117"/>
  <c r="L127"/>
  <c r="N37"/>
  <c r="M111"/>
  <c r="M108"/>
  <c r="P43"/>
  <c r="O122"/>
  <c r="G34" i="29"/>
  <c r="H34" s="1"/>
  <c r="H107" s="1"/>
  <c r="AH112"/>
  <c r="AI38"/>
  <c r="L115"/>
  <c r="L180"/>
  <c r="M54"/>
  <c r="I101"/>
  <c r="I109"/>
  <c r="M116"/>
  <c r="M179"/>
  <c r="N51"/>
  <c r="H73"/>
  <c r="I34"/>
  <c r="J114"/>
  <c r="K44"/>
  <c r="F73"/>
  <c r="F107"/>
  <c r="AJ35" i="28"/>
  <c r="AI74"/>
  <c r="H54" i="37"/>
  <c r="G115"/>
  <c r="I42"/>
  <c r="H123"/>
  <c r="G73"/>
  <c r="H73"/>
  <c r="H107"/>
  <c r="G107"/>
  <c r="I43"/>
  <c r="H122"/>
  <c r="G46"/>
  <c r="AJ51" i="36"/>
  <c r="E23" i="37" s="1"/>
  <c r="E51" s="1"/>
  <c r="F51" s="1"/>
  <c r="AI116" i="36"/>
  <c r="AI53"/>
  <c r="AH60"/>
  <c r="AH124"/>
  <c r="M118" i="30" l="1"/>
  <c r="M130"/>
  <c r="L39"/>
  <c r="K113"/>
  <c r="N42"/>
  <c r="M123"/>
  <c r="O37"/>
  <c r="N111"/>
  <c r="N108"/>
  <c r="Q43"/>
  <c r="P122"/>
  <c r="N48"/>
  <c r="M117"/>
  <c r="M127"/>
  <c r="N33"/>
  <c r="M72"/>
  <c r="T126"/>
  <c r="U56"/>
  <c r="G107" i="29"/>
  <c r="G73"/>
  <c r="K114"/>
  <c r="L44"/>
  <c r="I73"/>
  <c r="J34"/>
  <c r="I107"/>
  <c r="M115"/>
  <c r="M180"/>
  <c r="N54"/>
  <c r="AI112"/>
  <c r="AJ38"/>
  <c r="J101"/>
  <c r="J109"/>
  <c r="N116"/>
  <c r="N179"/>
  <c r="O51"/>
  <c r="E35"/>
  <c r="F35" s="1"/>
  <c r="G35" s="1"/>
  <c r="H35" s="1"/>
  <c r="AJ74" i="28"/>
  <c r="I54" i="37"/>
  <c r="H115"/>
  <c r="AK107"/>
  <c r="G51"/>
  <c r="F116"/>
  <c r="J42"/>
  <c r="I123"/>
  <c r="J43"/>
  <c r="I122"/>
  <c r="AJ53" i="36"/>
  <c r="E25" i="37" s="1"/>
  <c r="E53" s="1"/>
  <c r="F53" s="1"/>
  <c r="AI124" i="36"/>
  <c r="AI60"/>
  <c r="AJ116"/>
  <c r="AK116" s="1"/>
  <c r="O48" i="30" l="1"/>
  <c r="N117"/>
  <c r="N127"/>
  <c r="R43"/>
  <c r="Q122"/>
  <c r="P37"/>
  <c r="O108"/>
  <c r="O111"/>
  <c r="O42"/>
  <c r="N123"/>
  <c r="M128"/>
  <c r="N118"/>
  <c r="N130"/>
  <c r="N128" s="1"/>
  <c r="M39"/>
  <c r="L113"/>
  <c r="U126"/>
  <c r="V56"/>
  <c r="O33"/>
  <c r="N72"/>
  <c r="AJ112" i="29"/>
  <c r="E10" i="30"/>
  <c r="E38" s="1"/>
  <c r="F38" s="1"/>
  <c r="G38" s="1"/>
  <c r="H38" s="1"/>
  <c r="P51" i="29"/>
  <c r="O116"/>
  <c r="O179"/>
  <c r="K101"/>
  <c r="K109"/>
  <c r="L114"/>
  <c r="M44"/>
  <c r="H74"/>
  <c r="I35"/>
  <c r="O54"/>
  <c r="N115"/>
  <c r="N180"/>
  <c r="J73"/>
  <c r="K34"/>
  <c r="J107"/>
  <c r="F74"/>
  <c r="G74"/>
  <c r="G53" i="37"/>
  <c r="F60"/>
  <c r="F124"/>
  <c r="J54"/>
  <c r="I115"/>
  <c r="H51"/>
  <c r="G116"/>
  <c r="K43"/>
  <c r="J122"/>
  <c r="K42"/>
  <c r="J123"/>
  <c r="AJ60" i="36"/>
  <c r="AJ124"/>
  <c r="H112" i="30" l="1"/>
  <c r="I38"/>
  <c r="P33"/>
  <c r="O72"/>
  <c r="S43"/>
  <c r="R122"/>
  <c r="P42"/>
  <c r="O123"/>
  <c r="Q37"/>
  <c r="P108"/>
  <c r="P111"/>
  <c r="P48"/>
  <c r="O117"/>
  <c r="O127"/>
  <c r="V126"/>
  <c r="W56"/>
  <c r="N39"/>
  <c r="M113"/>
  <c r="O118"/>
  <c r="O130"/>
  <c r="K73" i="29"/>
  <c r="L34"/>
  <c r="K107"/>
  <c r="O115"/>
  <c r="O180"/>
  <c r="P54"/>
  <c r="L101"/>
  <c r="L109"/>
  <c r="AK112"/>
  <c r="I74"/>
  <c r="J35"/>
  <c r="M114"/>
  <c r="N44"/>
  <c r="G112" i="30"/>
  <c r="F112"/>
  <c r="P116" i="29"/>
  <c r="Q51"/>
  <c r="P179"/>
  <c r="K54" i="37"/>
  <c r="J115"/>
  <c r="G60"/>
  <c r="G124"/>
  <c r="H124"/>
  <c r="H60"/>
  <c r="I51"/>
  <c r="H116"/>
  <c r="L43"/>
  <c r="K122"/>
  <c r="L42"/>
  <c r="K123"/>
  <c r="AK124" i="36"/>
  <c r="O128" i="30" l="1"/>
  <c r="W126"/>
  <c r="X56"/>
  <c r="Q48"/>
  <c r="P117"/>
  <c r="P127"/>
  <c r="R37"/>
  <c r="Q108"/>
  <c r="Q111"/>
  <c r="I112"/>
  <c r="J38"/>
  <c r="P118"/>
  <c r="P130"/>
  <c r="P128" s="1"/>
  <c r="Q42"/>
  <c r="P123"/>
  <c r="Q33"/>
  <c r="P72"/>
  <c r="O39"/>
  <c r="N113"/>
  <c r="T43"/>
  <c r="S122"/>
  <c r="N114" i="29"/>
  <c r="O44"/>
  <c r="R51"/>
  <c r="Q116"/>
  <c r="Q179"/>
  <c r="J74"/>
  <c r="K35"/>
  <c r="M101"/>
  <c r="M109"/>
  <c r="P115"/>
  <c r="Q54"/>
  <c r="P180"/>
  <c r="L73"/>
  <c r="M34"/>
  <c r="L107"/>
  <c r="AK124" i="37"/>
  <c r="L54"/>
  <c r="K115"/>
  <c r="J51"/>
  <c r="I116"/>
  <c r="M43"/>
  <c r="L122"/>
  <c r="M42"/>
  <c r="L123"/>
  <c r="Q118" i="30" l="1"/>
  <c r="Q130"/>
  <c r="R48"/>
  <c r="Q127"/>
  <c r="Q117"/>
  <c r="R42"/>
  <c r="Q123"/>
  <c r="T122"/>
  <c r="U43"/>
  <c r="P39"/>
  <c r="O113"/>
  <c r="R33"/>
  <c r="Q72"/>
  <c r="J112"/>
  <c r="K38"/>
  <c r="S37"/>
  <c r="R111"/>
  <c r="R108"/>
  <c r="X126"/>
  <c r="Y56"/>
  <c r="R116" i="29"/>
  <c r="R179"/>
  <c r="S51"/>
  <c r="N34"/>
  <c r="M73"/>
  <c r="M107"/>
  <c r="N101"/>
  <c r="N109"/>
  <c r="R54"/>
  <c r="Q115"/>
  <c r="Q180"/>
  <c r="L35"/>
  <c r="K74"/>
  <c r="O114"/>
  <c r="P44"/>
  <c r="M54" i="37"/>
  <c r="L115"/>
  <c r="K51"/>
  <c r="J116"/>
  <c r="N43"/>
  <c r="M122"/>
  <c r="N42"/>
  <c r="M123"/>
  <c r="L38" i="30" l="1"/>
  <c r="K112"/>
  <c r="S33"/>
  <c r="R72"/>
  <c r="S111"/>
  <c r="S108"/>
  <c r="T37"/>
  <c r="Q39"/>
  <c r="P113"/>
  <c r="Q128"/>
  <c r="Y126"/>
  <c r="Z56"/>
  <c r="S42"/>
  <c r="R123"/>
  <c r="R118"/>
  <c r="R130"/>
  <c r="R128" s="1"/>
  <c r="V43"/>
  <c r="U122"/>
  <c r="S48"/>
  <c r="R117"/>
  <c r="R127"/>
  <c r="L74" i="29"/>
  <c r="M35"/>
  <c r="R115"/>
  <c r="R180"/>
  <c r="S54"/>
  <c r="O101"/>
  <c r="O109"/>
  <c r="S116"/>
  <c r="T51"/>
  <c r="S179"/>
  <c r="P114"/>
  <c r="Q44"/>
  <c r="N73"/>
  <c r="O34"/>
  <c r="N107"/>
  <c r="N54" i="37"/>
  <c r="M115"/>
  <c r="L51"/>
  <c r="K116"/>
  <c r="N122"/>
  <c r="O43"/>
  <c r="O42"/>
  <c r="N123"/>
  <c r="M38" i="30" l="1"/>
  <c r="L112"/>
  <c r="V122"/>
  <c r="W43"/>
  <c r="Z126"/>
  <c r="AA56"/>
  <c r="R39"/>
  <c r="Q113"/>
  <c r="S118"/>
  <c r="S130"/>
  <c r="S128" s="1"/>
  <c r="S72"/>
  <c r="T33"/>
  <c r="T48"/>
  <c r="S117"/>
  <c r="S127"/>
  <c r="S123"/>
  <c r="T42"/>
  <c r="T108"/>
  <c r="T111"/>
  <c r="U37"/>
  <c r="P101" i="29"/>
  <c r="P109"/>
  <c r="P144" s="1"/>
  <c r="Q114"/>
  <c r="R44"/>
  <c r="T54"/>
  <c r="S115"/>
  <c r="S180"/>
  <c r="T116"/>
  <c r="U51"/>
  <c r="T179"/>
  <c r="M74"/>
  <c r="N35"/>
  <c r="O73"/>
  <c r="P34"/>
  <c r="O107"/>
  <c r="O54" i="37"/>
  <c r="N115"/>
  <c r="M51"/>
  <c r="L116"/>
  <c r="P43"/>
  <c r="O122"/>
  <c r="P42"/>
  <c r="O123"/>
  <c r="T118" i="30" l="1"/>
  <c r="T130"/>
  <c r="T128" s="1"/>
  <c r="AA126"/>
  <c r="AB56"/>
  <c r="N38"/>
  <c r="M112"/>
  <c r="U33"/>
  <c r="T72"/>
  <c r="V37"/>
  <c r="U108"/>
  <c r="U111"/>
  <c r="T123"/>
  <c r="U42"/>
  <c r="T117"/>
  <c r="T127"/>
  <c r="U48"/>
  <c r="S39"/>
  <c r="R113"/>
  <c r="W122"/>
  <c r="X43"/>
  <c r="U116" i="29"/>
  <c r="U179"/>
  <c r="V51"/>
  <c r="T115"/>
  <c r="T180"/>
  <c r="U54"/>
  <c r="P73"/>
  <c r="Q34"/>
  <c r="P107"/>
  <c r="Q101"/>
  <c r="Q109"/>
  <c r="Q144" s="1"/>
  <c r="N74"/>
  <c r="O35"/>
  <c r="R114"/>
  <c r="S44"/>
  <c r="P54" i="37"/>
  <c r="O115"/>
  <c r="N51"/>
  <c r="M116"/>
  <c r="Q42"/>
  <c r="P123"/>
  <c r="Q43"/>
  <c r="P122"/>
  <c r="S113" i="30" l="1"/>
  <c r="T39"/>
  <c r="V42"/>
  <c r="U123"/>
  <c r="V33"/>
  <c r="U72"/>
  <c r="AB126"/>
  <c r="AC56"/>
  <c r="V111"/>
  <c r="W37"/>
  <c r="V108"/>
  <c r="O38"/>
  <c r="N112"/>
  <c r="X122"/>
  <c r="Y43"/>
  <c r="V48"/>
  <c r="U127"/>
  <c r="U117"/>
  <c r="U118"/>
  <c r="U130"/>
  <c r="U128" s="1"/>
  <c r="Q73" i="29"/>
  <c r="R34"/>
  <c r="Q107"/>
  <c r="O74"/>
  <c r="P35"/>
  <c r="U115"/>
  <c r="U180"/>
  <c r="V54"/>
  <c r="R101"/>
  <c r="R109"/>
  <c r="V116"/>
  <c r="V179"/>
  <c r="W51"/>
  <c r="S114"/>
  <c r="T44"/>
  <c r="Q54" i="37"/>
  <c r="P115"/>
  <c r="N116"/>
  <c r="O51"/>
  <c r="R43"/>
  <c r="Q122"/>
  <c r="R42"/>
  <c r="Q123"/>
  <c r="T113" i="30" l="1"/>
  <c r="U39"/>
  <c r="V127"/>
  <c r="W48"/>
  <c r="V117"/>
  <c r="P38"/>
  <c r="O112"/>
  <c r="X37"/>
  <c r="W108"/>
  <c r="W111"/>
  <c r="AC126"/>
  <c r="AD56"/>
  <c r="V72"/>
  <c r="W33"/>
  <c r="V123"/>
  <c r="W42"/>
  <c r="Z43"/>
  <c r="Y122"/>
  <c r="V118"/>
  <c r="V130"/>
  <c r="V128" s="1"/>
  <c r="W116" i="29"/>
  <c r="X51"/>
  <c r="W179"/>
  <c r="Q35"/>
  <c r="P74"/>
  <c r="S101"/>
  <c r="S109"/>
  <c r="R73"/>
  <c r="S34"/>
  <c r="R107"/>
  <c r="T114"/>
  <c r="U44"/>
  <c r="V115"/>
  <c r="W54"/>
  <c r="V180"/>
  <c r="R54" i="37"/>
  <c r="Q115"/>
  <c r="P51"/>
  <c r="O116"/>
  <c r="S42"/>
  <c r="R123"/>
  <c r="S43"/>
  <c r="R122"/>
  <c r="W118" i="30" l="1"/>
  <c r="W130"/>
  <c r="W128" s="1"/>
  <c r="Z122"/>
  <c r="AA43"/>
  <c r="X33"/>
  <c r="W72"/>
  <c r="Q38"/>
  <c r="P112"/>
  <c r="V39"/>
  <c r="U113"/>
  <c r="W123"/>
  <c r="X42"/>
  <c r="AD126"/>
  <c r="AE56"/>
  <c r="X108"/>
  <c r="Y37"/>
  <c r="X111"/>
  <c r="W127"/>
  <c r="X48"/>
  <c r="W117"/>
  <c r="T34" i="29"/>
  <c r="S73"/>
  <c r="S107"/>
  <c r="T101"/>
  <c r="T109"/>
  <c r="X54"/>
  <c r="W115"/>
  <c r="W180"/>
  <c r="X116"/>
  <c r="X179"/>
  <c r="Y51"/>
  <c r="U114"/>
  <c r="V44"/>
  <c r="R35"/>
  <c r="Q74"/>
  <c r="S54" i="37"/>
  <c r="R115"/>
  <c r="Q51"/>
  <c r="P116"/>
  <c r="T43"/>
  <c r="S122"/>
  <c r="T42"/>
  <c r="S123"/>
  <c r="G48" i="33"/>
  <c r="G37"/>
  <c r="G44"/>
  <c r="AE126" i="30" l="1"/>
  <c r="AF56"/>
  <c r="AB43"/>
  <c r="AA122"/>
  <c r="X117"/>
  <c r="X127"/>
  <c r="Y48"/>
  <c r="X118"/>
  <c r="X130"/>
  <c r="X128" s="1"/>
  <c r="R38"/>
  <c r="Q112"/>
  <c r="X72"/>
  <c r="Y33"/>
  <c r="X123"/>
  <c r="Y42"/>
  <c r="Y108"/>
  <c r="Z37"/>
  <c r="Y111"/>
  <c r="V113"/>
  <c r="W39"/>
  <c r="V114" i="29"/>
  <c r="W44"/>
  <c r="T73"/>
  <c r="U34"/>
  <c r="T107"/>
  <c r="S35"/>
  <c r="R74"/>
  <c r="X115"/>
  <c r="X180"/>
  <c r="Y54"/>
  <c r="Y116"/>
  <c r="Y179"/>
  <c r="Z51"/>
  <c r="U101"/>
  <c r="U109"/>
  <c r="T54" i="37"/>
  <c r="S115"/>
  <c r="R51"/>
  <c r="Q116"/>
  <c r="U42"/>
  <c r="T123"/>
  <c r="U43"/>
  <c r="T122"/>
  <c r="H44" i="33"/>
  <c r="H114" s="1"/>
  <c r="H37"/>
  <c r="H178" s="1"/>
  <c r="H48"/>
  <c r="Y123" i="30" l="1"/>
  <c r="Z42"/>
  <c r="Y72"/>
  <c r="Z33"/>
  <c r="Y130"/>
  <c r="Y128" s="1"/>
  <c r="Y118"/>
  <c r="S38"/>
  <c r="R112"/>
  <c r="AF126"/>
  <c r="AG56"/>
  <c r="Y117"/>
  <c r="Y127"/>
  <c r="Z48"/>
  <c r="Z111"/>
  <c r="Z108"/>
  <c r="AA37"/>
  <c r="AC43"/>
  <c r="AB122"/>
  <c r="W113"/>
  <c r="X39"/>
  <c r="AA51" i="29"/>
  <c r="Z116"/>
  <c r="Z179"/>
  <c r="V101"/>
  <c r="V109"/>
  <c r="V144" s="1"/>
  <c r="Z54"/>
  <c r="Y115"/>
  <c r="Y180"/>
  <c r="S74"/>
  <c r="T35"/>
  <c r="W114"/>
  <c r="X44"/>
  <c r="U73"/>
  <c r="V34"/>
  <c r="U107"/>
  <c r="U54" i="37"/>
  <c r="T115"/>
  <c r="S51"/>
  <c r="R116"/>
  <c r="V42"/>
  <c r="U123"/>
  <c r="V43"/>
  <c r="U122"/>
  <c r="I48" i="33"/>
  <c r="H117"/>
  <c r="H127"/>
  <c r="I37"/>
  <c r="I178" s="1"/>
  <c r="H111"/>
  <c r="H108"/>
  <c r="I44"/>
  <c r="I114" s="1"/>
  <c r="X113" i="30" l="1"/>
  <c r="Y39"/>
  <c r="AA108"/>
  <c r="AA111"/>
  <c r="AB37"/>
  <c r="AC122"/>
  <c r="AD43"/>
  <c r="AA48"/>
  <c r="Z117"/>
  <c r="Z127"/>
  <c r="Z123"/>
  <c r="AA42"/>
  <c r="AG126"/>
  <c r="AH56"/>
  <c r="Z118"/>
  <c r="Z130"/>
  <c r="Z128" s="1"/>
  <c r="S112"/>
  <c r="T38"/>
  <c r="AA33"/>
  <c r="Z72"/>
  <c r="AA116" i="29"/>
  <c r="AA179"/>
  <c r="AB51"/>
  <c r="V73"/>
  <c r="W34"/>
  <c r="V107"/>
  <c r="T74"/>
  <c r="U35"/>
  <c r="Z115"/>
  <c r="Z180"/>
  <c r="AA54"/>
  <c r="W101"/>
  <c r="W109"/>
  <c r="W144" s="1"/>
  <c r="X114"/>
  <c r="Y44"/>
  <c r="V54" i="37"/>
  <c r="U115"/>
  <c r="T51"/>
  <c r="S116"/>
  <c r="W42"/>
  <c r="V123"/>
  <c r="W43"/>
  <c r="V122"/>
  <c r="J37" i="33"/>
  <c r="J178" s="1"/>
  <c r="I108"/>
  <c r="I111"/>
  <c r="J48"/>
  <c r="I127"/>
  <c r="I117"/>
  <c r="J44"/>
  <c r="J114" s="1"/>
  <c r="H118"/>
  <c r="H130"/>
  <c r="H128" s="1"/>
  <c r="H120" s="1"/>
  <c r="T112" i="30" l="1"/>
  <c r="U38"/>
  <c r="AH126"/>
  <c r="AI56"/>
  <c r="AB108"/>
  <c r="AB111"/>
  <c r="AC37"/>
  <c r="AA72"/>
  <c r="AB33"/>
  <c r="AE43"/>
  <c r="AD122"/>
  <c r="Y113"/>
  <c r="Z39"/>
  <c r="AA123"/>
  <c r="AB42"/>
  <c r="AA127"/>
  <c r="AA117"/>
  <c r="AB48"/>
  <c r="AA118"/>
  <c r="AA130"/>
  <c r="AA128" s="1"/>
  <c r="W73" i="29"/>
  <c r="X34"/>
  <c r="W107"/>
  <c r="X101"/>
  <c r="X109"/>
  <c r="X144" s="1"/>
  <c r="AK144" s="1"/>
  <c r="Y114"/>
  <c r="Z44"/>
  <c r="AA115"/>
  <c r="AB54"/>
  <c r="AA180"/>
  <c r="AB116"/>
  <c r="AB179"/>
  <c r="AC51"/>
  <c r="V35"/>
  <c r="U74"/>
  <c r="W54" i="37"/>
  <c r="V115"/>
  <c r="U51"/>
  <c r="T116"/>
  <c r="X43"/>
  <c r="W122"/>
  <c r="X42"/>
  <c r="W123"/>
  <c r="H102" i="33"/>
  <c r="G39"/>
  <c r="K48"/>
  <c r="J117"/>
  <c r="J127"/>
  <c r="K44"/>
  <c r="K114" s="1"/>
  <c r="K37"/>
  <c r="K178" s="1"/>
  <c r="J108"/>
  <c r="J111"/>
  <c r="H101"/>
  <c r="I118"/>
  <c r="I101" s="1"/>
  <c r="I130"/>
  <c r="I128" s="1"/>
  <c r="I120" s="1"/>
  <c r="G35"/>
  <c r="AB127" i="30" l="1"/>
  <c r="AB117"/>
  <c r="AC48"/>
  <c r="AB72"/>
  <c r="AC33"/>
  <c r="AB118"/>
  <c r="AB130"/>
  <c r="AB128" s="1"/>
  <c r="AB123"/>
  <c r="AC42"/>
  <c r="U112"/>
  <c r="V38"/>
  <c r="AC108"/>
  <c r="AD37"/>
  <c r="AC111"/>
  <c r="AA39"/>
  <c r="Z113"/>
  <c r="AE122"/>
  <c r="AF43"/>
  <c r="AI126"/>
  <c r="AJ56"/>
  <c r="AC116" i="29"/>
  <c r="AD51"/>
  <c r="AC179"/>
  <c r="AC54"/>
  <c r="AB115"/>
  <c r="AB180"/>
  <c r="W35"/>
  <c r="V74"/>
  <c r="Y101"/>
  <c r="Y109"/>
  <c r="X73"/>
  <c r="Y34"/>
  <c r="X107"/>
  <c r="Z114"/>
  <c r="AA44"/>
  <c r="X54" i="37"/>
  <c r="W115"/>
  <c r="V51"/>
  <c r="U116"/>
  <c r="Y42"/>
  <c r="X123"/>
  <c r="Y43"/>
  <c r="X122"/>
  <c r="I102" i="33"/>
  <c r="I100" s="1"/>
  <c r="I140" s="1"/>
  <c r="L37"/>
  <c r="L178" s="1"/>
  <c r="K111"/>
  <c r="K108"/>
  <c r="J118"/>
  <c r="J101" s="1"/>
  <c r="J130"/>
  <c r="J128" s="1"/>
  <c r="J120" s="1"/>
  <c r="L44"/>
  <c r="L114" s="1"/>
  <c r="L48"/>
  <c r="K117"/>
  <c r="K127"/>
  <c r="H39"/>
  <c r="H100"/>
  <c r="H141" s="1"/>
  <c r="H35"/>
  <c r="AJ126" i="30" l="1"/>
  <c r="AK126" s="1"/>
  <c r="E28" i="31"/>
  <c r="E56" s="1"/>
  <c r="F56" s="1"/>
  <c r="AC130" i="30"/>
  <c r="AC128" s="1"/>
  <c r="AC118"/>
  <c r="AD111"/>
  <c r="AD108"/>
  <c r="AE37"/>
  <c r="AF122"/>
  <c r="AG43"/>
  <c r="AC72"/>
  <c r="AD33"/>
  <c r="AD48"/>
  <c r="AC117"/>
  <c r="AC127"/>
  <c r="AA113"/>
  <c r="AB39"/>
  <c r="V112"/>
  <c r="W38"/>
  <c r="AC123"/>
  <c r="AD42"/>
  <c r="Z101" i="29"/>
  <c r="Z109"/>
  <c r="AD179"/>
  <c r="AE51"/>
  <c r="AD116"/>
  <c r="AA114"/>
  <c r="AB44"/>
  <c r="X35"/>
  <c r="W74"/>
  <c r="Z34"/>
  <c r="Y73"/>
  <c r="Y107"/>
  <c r="AC115"/>
  <c r="AD54"/>
  <c r="AC180"/>
  <c r="J102" i="33"/>
  <c r="J100" s="1"/>
  <c r="J143" s="1"/>
  <c r="Y54" i="37"/>
  <c r="X115"/>
  <c r="W51"/>
  <c r="V116"/>
  <c r="Z42"/>
  <c r="Y123"/>
  <c r="Z43"/>
  <c r="Y122"/>
  <c r="M37" i="33"/>
  <c r="L111"/>
  <c r="L108"/>
  <c r="M48"/>
  <c r="L127"/>
  <c r="L117"/>
  <c r="M44"/>
  <c r="M114" s="1"/>
  <c r="K118"/>
  <c r="K101" s="1"/>
  <c r="K130"/>
  <c r="I39"/>
  <c r="H113"/>
  <c r="H109" s="1"/>
  <c r="I35"/>
  <c r="H74"/>
  <c r="AH43" i="30" l="1"/>
  <c r="AG122"/>
  <c r="AD130"/>
  <c r="AD128" s="1"/>
  <c r="AD118"/>
  <c r="W112"/>
  <c r="X38"/>
  <c r="AE108"/>
  <c r="AF37"/>
  <c r="AE111"/>
  <c r="F126" i="31"/>
  <c r="G56"/>
  <c r="AD72" i="30"/>
  <c r="AE33"/>
  <c r="AE42"/>
  <c r="AD123"/>
  <c r="AB113"/>
  <c r="AC39"/>
  <c r="AE48"/>
  <c r="AD127"/>
  <c r="AD117"/>
  <c r="AD115" i="29"/>
  <c r="AE54"/>
  <c r="AD180"/>
  <c r="Z73"/>
  <c r="AA34"/>
  <c r="Z107"/>
  <c r="AA101"/>
  <c r="AA109"/>
  <c r="AB114"/>
  <c r="AC44"/>
  <c r="X74"/>
  <c r="Y35"/>
  <c r="AE116"/>
  <c r="AF51"/>
  <c r="AE179"/>
  <c r="M178" i="33"/>
  <c r="M129"/>
  <c r="M121"/>
  <c r="Z54" i="37"/>
  <c r="Y115"/>
  <c r="X51"/>
  <c r="W116"/>
  <c r="AA42"/>
  <c r="Z123"/>
  <c r="AA43"/>
  <c r="Z122"/>
  <c r="N37" i="33"/>
  <c r="M111"/>
  <c r="M108"/>
  <c r="K128"/>
  <c r="N44"/>
  <c r="N114" s="1"/>
  <c r="N48"/>
  <c r="M127"/>
  <c r="M117"/>
  <c r="I113"/>
  <c r="J39"/>
  <c r="L118"/>
  <c r="L101" s="1"/>
  <c r="L130"/>
  <c r="L128" s="1"/>
  <c r="L120" s="1"/>
  <c r="J35"/>
  <c r="I74"/>
  <c r="AE117" i="30" l="1"/>
  <c r="AE127"/>
  <c r="AF48"/>
  <c r="AF42"/>
  <c r="AE123"/>
  <c r="AF111"/>
  <c r="AG37"/>
  <c r="AF108"/>
  <c r="AH122"/>
  <c r="AI43"/>
  <c r="X112"/>
  <c r="Y38"/>
  <c r="AD39"/>
  <c r="AC113"/>
  <c r="AF33"/>
  <c r="AE72"/>
  <c r="G126" i="31"/>
  <c r="H56"/>
  <c r="AE118" i="30"/>
  <c r="AE130"/>
  <c r="AE128" s="1"/>
  <c r="AB101" i="29"/>
  <c r="AB109"/>
  <c r="AA73"/>
  <c r="AB34"/>
  <c r="AA107"/>
  <c r="AF116"/>
  <c r="AG51"/>
  <c r="AF179"/>
  <c r="AC114"/>
  <c r="AD44"/>
  <c r="AF54"/>
  <c r="AE115"/>
  <c r="AE180"/>
  <c r="Y74"/>
  <c r="Z35"/>
  <c r="N178" i="33"/>
  <c r="N129"/>
  <c r="N121"/>
  <c r="AA54" i="37"/>
  <c r="Z115"/>
  <c r="Y51"/>
  <c r="X116"/>
  <c r="AB43"/>
  <c r="AA122"/>
  <c r="AB42"/>
  <c r="AA123"/>
  <c r="L102" i="33"/>
  <c r="L100" s="1"/>
  <c r="L143" s="1"/>
  <c r="I109"/>
  <c r="O48"/>
  <c r="N117"/>
  <c r="N127"/>
  <c r="O37"/>
  <c r="O178" s="1"/>
  <c r="N108"/>
  <c r="N111"/>
  <c r="J113"/>
  <c r="J109" s="1"/>
  <c r="K39"/>
  <c r="O44"/>
  <c r="O114" s="1"/>
  <c r="M118"/>
  <c r="M101" s="1"/>
  <c r="M130"/>
  <c r="M128" s="1"/>
  <c r="M120" s="1"/>
  <c r="K120"/>
  <c r="K102"/>
  <c r="K35"/>
  <c r="J74"/>
  <c r="AE39" i="30" l="1"/>
  <c r="AD113"/>
  <c r="AG33"/>
  <c r="AF72"/>
  <c r="H126" i="31"/>
  <c r="I56"/>
  <c r="AJ43" i="30"/>
  <c r="AI122"/>
  <c r="AF127"/>
  <c r="AF117"/>
  <c r="AG48"/>
  <c r="AG108"/>
  <c r="AG111"/>
  <c r="AH37"/>
  <c r="Y112"/>
  <c r="Z38"/>
  <c r="AF118"/>
  <c r="AF130"/>
  <c r="AF128" s="1"/>
  <c r="AG42"/>
  <c r="AF123"/>
  <c r="AC101" i="29"/>
  <c r="AC109"/>
  <c r="AD114"/>
  <c r="AE44"/>
  <c r="Z74"/>
  <c r="AA35"/>
  <c r="AG54"/>
  <c r="AF115"/>
  <c r="AF180"/>
  <c r="AG116"/>
  <c r="AH51"/>
  <c r="AG179"/>
  <c r="AC34"/>
  <c r="AB73"/>
  <c r="AB107"/>
  <c r="AB54" i="37"/>
  <c r="AA115"/>
  <c r="Z51"/>
  <c r="Y116"/>
  <c r="AB122"/>
  <c r="AC43"/>
  <c r="AB123"/>
  <c r="AC42"/>
  <c r="M102" i="33"/>
  <c r="M100" s="1"/>
  <c r="M143" s="1"/>
  <c r="K113"/>
  <c r="K109" s="1"/>
  <c r="L39"/>
  <c r="P37"/>
  <c r="P178" s="1"/>
  <c r="O111"/>
  <c r="O108"/>
  <c r="P44"/>
  <c r="P114" s="1"/>
  <c r="N118"/>
  <c r="N101" s="1"/>
  <c r="N130"/>
  <c r="N128" s="1"/>
  <c r="N102" s="1"/>
  <c r="P48"/>
  <c r="O117"/>
  <c r="O127"/>
  <c r="K100"/>
  <c r="K143" s="1"/>
  <c r="L35"/>
  <c r="K74"/>
  <c r="AH111" i="30" l="1"/>
  <c r="AH108"/>
  <c r="AI37"/>
  <c r="AF39"/>
  <c r="AE113"/>
  <c r="Z112"/>
  <c r="AA38"/>
  <c r="AG118"/>
  <c r="AG130"/>
  <c r="AG128" s="1"/>
  <c r="J56" i="31"/>
  <c r="I126"/>
  <c r="AG123" i="30"/>
  <c r="AH42"/>
  <c r="AG127"/>
  <c r="AG117"/>
  <c r="AH48"/>
  <c r="AJ122"/>
  <c r="E15" i="31"/>
  <c r="E43" s="1"/>
  <c r="F43" s="1"/>
  <c r="AH33" i="30"/>
  <c r="AG72"/>
  <c r="AD34" i="29"/>
  <c r="AC73"/>
  <c r="AC107"/>
  <c r="AB35"/>
  <c r="AA74"/>
  <c r="AH116"/>
  <c r="AI51"/>
  <c r="AH179"/>
  <c r="AG180"/>
  <c r="AG115"/>
  <c r="AH54"/>
  <c r="AD101"/>
  <c r="AD109"/>
  <c r="AE114"/>
  <c r="AF44"/>
  <c r="AC54" i="37"/>
  <c r="AB115"/>
  <c r="AA51"/>
  <c r="Z116"/>
  <c r="AD42"/>
  <c r="AC123"/>
  <c r="AD43"/>
  <c r="AC122"/>
  <c r="N100" i="33"/>
  <c r="N143" s="1"/>
  <c r="Q44"/>
  <c r="Q114" s="1"/>
  <c r="Q37"/>
  <c r="Q178" s="1"/>
  <c r="P111"/>
  <c r="P108"/>
  <c r="N120"/>
  <c r="Q48"/>
  <c r="P127"/>
  <c r="P117"/>
  <c r="O118"/>
  <c r="O101" s="1"/>
  <c r="O130"/>
  <c r="O128" s="1"/>
  <c r="O102" s="1"/>
  <c r="L113"/>
  <c r="L109" s="1"/>
  <c r="M39"/>
  <c r="M35"/>
  <c r="L74"/>
  <c r="F122" i="31" l="1"/>
  <c r="G43"/>
  <c r="AI33" i="30"/>
  <c r="AH72"/>
  <c r="AI48"/>
  <c r="AH117"/>
  <c r="AH127"/>
  <c r="J126" i="31"/>
  <c r="K56"/>
  <c r="AG39" i="30"/>
  <c r="AF113"/>
  <c r="AI108"/>
  <c r="AI111"/>
  <c r="AJ37"/>
  <c r="AH118"/>
  <c r="AH130"/>
  <c r="AH128" s="1"/>
  <c r="AK122"/>
  <c r="AI42"/>
  <c r="AH123"/>
  <c r="AA112"/>
  <c r="AB38"/>
  <c r="AB74" i="29"/>
  <c r="AC35"/>
  <c r="AE34"/>
  <c r="AD73"/>
  <c r="AD107"/>
  <c r="AE101"/>
  <c r="AE109"/>
  <c r="AF114"/>
  <c r="AG44"/>
  <c r="AI54"/>
  <c r="AH115"/>
  <c r="AH180"/>
  <c r="AI116"/>
  <c r="AI179"/>
  <c r="AJ51"/>
  <c r="AD54" i="37"/>
  <c r="AC115"/>
  <c r="AB51"/>
  <c r="AA116"/>
  <c r="AE42"/>
  <c r="AD123"/>
  <c r="AE43"/>
  <c r="AD122"/>
  <c r="O100" i="33"/>
  <c r="O141" s="1"/>
  <c r="AK141" s="1"/>
  <c r="N39"/>
  <c r="M113"/>
  <c r="M109" s="1"/>
  <c r="O120"/>
  <c r="R48"/>
  <c r="Q127"/>
  <c r="Q117"/>
  <c r="R37"/>
  <c r="R178" s="1"/>
  <c r="Q108"/>
  <c r="Q111"/>
  <c r="R44"/>
  <c r="R114" s="1"/>
  <c r="P118"/>
  <c r="P101" s="1"/>
  <c r="P130"/>
  <c r="P128" s="1"/>
  <c r="P102" s="1"/>
  <c r="N35"/>
  <c r="M74"/>
  <c r="AI118" i="30" l="1"/>
  <c r="AI130"/>
  <c r="AI128" s="1"/>
  <c r="AB112"/>
  <c r="AC38"/>
  <c r="AJ33"/>
  <c r="AI72"/>
  <c r="AI123"/>
  <c r="AJ42"/>
  <c r="AJ108"/>
  <c r="AJ111"/>
  <c r="E9" i="31"/>
  <c r="E37" s="1"/>
  <c r="F37" s="1"/>
  <c r="AG113" i="30"/>
  <c r="AH39"/>
  <c r="K126" i="31"/>
  <c r="L56"/>
  <c r="H43"/>
  <c r="G122"/>
  <c r="AI117" i="30"/>
  <c r="AI127"/>
  <c r="AJ48"/>
  <c r="AF101" i="29"/>
  <c r="AF109"/>
  <c r="AG114"/>
  <c r="AH44"/>
  <c r="AD35"/>
  <c r="AC74"/>
  <c r="AI115"/>
  <c r="AJ54"/>
  <c r="AI180"/>
  <c r="AF34"/>
  <c r="AE73"/>
  <c r="AE107"/>
  <c r="AJ116"/>
  <c r="AK116" s="1"/>
  <c r="AJ179"/>
  <c r="E23" i="30"/>
  <c r="E51" s="1"/>
  <c r="F51" s="1"/>
  <c r="G51" s="1"/>
  <c r="H51" s="1"/>
  <c r="AD115" i="37"/>
  <c r="AE54"/>
  <c r="AC51"/>
  <c r="AB116"/>
  <c r="AF43"/>
  <c r="AE122"/>
  <c r="AF42"/>
  <c r="AE123"/>
  <c r="P120" i="33"/>
  <c r="P100"/>
  <c r="P140" s="1"/>
  <c r="S37"/>
  <c r="R108"/>
  <c r="R111"/>
  <c r="O39"/>
  <c r="N113"/>
  <c r="N109" s="1"/>
  <c r="Q118"/>
  <c r="Q101" s="1"/>
  <c r="Q130"/>
  <c r="Q128" s="1"/>
  <c r="Q120" s="1"/>
  <c r="S48"/>
  <c r="R117"/>
  <c r="R127"/>
  <c r="S44"/>
  <c r="S114" s="1"/>
  <c r="O35"/>
  <c r="N74"/>
  <c r="M56" i="31" l="1"/>
  <c r="L126"/>
  <c r="F108"/>
  <c r="G37"/>
  <c r="F111"/>
  <c r="H116" i="30"/>
  <c r="I51"/>
  <c r="AI39"/>
  <c r="AH113"/>
  <c r="AJ118"/>
  <c r="AK118" s="1"/>
  <c r="AK108"/>
  <c r="AJ130"/>
  <c r="E5" i="31"/>
  <c r="E33" s="1"/>
  <c r="F33" s="1"/>
  <c r="AJ72" i="30"/>
  <c r="H122" i="31"/>
  <c r="I43"/>
  <c r="AJ123" i="30"/>
  <c r="E14" i="31"/>
  <c r="E42" s="1"/>
  <c r="F42" s="1"/>
  <c r="E20"/>
  <c r="E48" s="1"/>
  <c r="F48" s="1"/>
  <c r="AJ117" i="30"/>
  <c r="AK117" s="1"/>
  <c r="AJ127"/>
  <c r="AK127" s="1"/>
  <c r="AK111"/>
  <c r="AC112"/>
  <c r="AD38"/>
  <c r="AE35" i="29"/>
  <c r="AD74"/>
  <c r="AF73"/>
  <c r="AG34"/>
  <c r="AF107"/>
  <c r="G116" i="30"/>
  <c r="F116"/>
  <c r="AG101" i="29"/>
  <c r="AG109"/>
  <c r="AJ115"/>
  <c r="AK115" s="1"/>
  <c r="AJ180"/>
  <c r="E26" i="30"/>
  <c r="E54" s="1"/>
  <c r="F54" s="1"/>
  <c r="G54" s="1"/>
  <c r="H54" s="1"/>
  <c r="AH114" i="29"/>
  <c r="AI44"/>
  <c r="S178" i="33"/>
  <c r="S129"/>
  <c r="S121"/>
  <c r="AE115" i="37"/>
  <c r="AF54"/>
  <c r="AD51"/>
  <c r="AC116"/>
  <c r="AG43"/>
  <c r="AF122"/>
  <c r="AG42"/>
  <c r="AF123"/>
  <c r="Q102" i="33"/>
  <c r="Q100" s="1"/>
  <c r="Q143" s="1"/>
  <c r="T48"/>
  <c r="S117"/>
  <c r="S127"/>
  <c r="P39"/>
  <c r="O113"/>
  <c r="O109" s="1"/>
  <c r="T44"/>
  <c r="T114" s="1"/>
  <c r="T37"/>
  <c r="S111"/>
  <c r="S108"/>
  <c r="R118"/>
  <c r="R101" s="1"/>
  <c r="R130"/>
  <c r="R128" s="1"/>
  <c r="R102" s="1"/>
  <c r="P35"/>
  <c r="O74"/>
  <c r="I122" i="31" l="1"/>
  <c r="J43"/>
  <c r="F72"/>
  <c r="G33"/>
  <c r="J51" i="30"/>
  <c r="I116"/>
  <c r="N56" i="31"/>
  <c r="O56" s="1"/>
  <c r="P56" s="1"/>
  <c r="M126"/>
  <c r="H115" i="30"/>
  <c r="I54"/>
  <c r="AD112"/>
  <c r="AE38"/>
  <c r="G42" i="31"/>
  <c r="F123"/>
  <c r="F118"/>
  <c r="F130"/>
  <c r="AK123" i="30"/>
  <c r="F127" i="31"/>
  <c r="F117"/>
  <c r="G48"/>
  <c r="AJ128" i="30"/>
  <c r="AK128" s="1"/>
  <c r="AK130"/>
  <c r="AI113"/>
  <c r="AJ39"/>
  <c r="G111" i="31"/>
  <c r="H37"/>
  <c r="G108"/>
  <c r="AH101" i="29"/>
  <c r="AH109"/>
  <c r="AE74"/>
  <c r="AF35"/>
  <c r="AI114"/>
  <c r="AJ44"/>
  <c r="F115" i="30"/>
  <c r="G115"/>
  <c r="AH34" i="29"/>
  <c r="AG73"/>
  <c r="AG107"/>
  <c r="T178" i="33"/>
  <c r="T129"/>
  <c r="T121"/>
  <c r="AG54" i="37"/>
  <c r="AF115"/>
  <c r="AE51"/>
  <c r="AD116"/>
  <c r="AH43"/>
  <c r="AG122"/>
  <c r="AH42"/>
  <c r="AG123"/>
  <c r="R100" i="33"/>
  <c r="R143" s="1"/>
  <c r="R120"/>
  <c r="U37"/>
  <c r="T111"/>
  <c r="T108"/>
  <c r="U48"/>
  <c r="T127"/>
  <c r="T117"/>
  <c r="U44"/>
  <c r="S118"/>
  <c r="S101" s="1"/>
  <c r="S130"/>
  <c r="S128" s="1"/>
  <c r="S120" s="1"/>
  <c r="Q39"/>
  <c r="P113"/>
  <c r="P109" s="1"/>
  <c r="P74"/>
  <c r="Q35"/>
  <c r="P126" i="31" l="1"/>
  <c r="Q56"/>
  <c r="G118"/>
  <c r="G130"/>
  <c r="G128" s="1"/>
  <c r="F128"/>
  <c r="G123"/>
  <c r="H42"/>
  <c r="O126"/>
  <c r="N126"/>
  <c r="K43"/>
  <c r="J122"/>
  <c r="AJ113" i="30"/>
  <c r="AK113" s="1"/>
  <c r="E11" i="31"/>
  <c r="E39" s="1"/>
  <c r="F39" s="1"/>
  <c r="J54" i="30"/>
  <c r="I115"/>
  <c r="H48" i="31"/>
  <c r="G127"/>
  <c r="G117"/>
  <c r="K51" i="30"/>
  <c r="L51" s="1"/>
  <c r="J116"/>
  <c r="I37" i="31"/>
  <c r="H108"/>
  <c r="H111"/>
  <c r="AE112" i="30"/>
  <c r="AF38"/>
  <c r="G72" i="31"/>
  <c r="H33"/>
  <c r="AH73" i="29"/>
  <c r="AI34"/>
  <c r="AH107"/>
  <c r="AI101"/>
  <c r="AI109"/>
  <c r="AJ114"/>
  <c r="E16" i="30"/>
  <c r="E44" s="1"/>
  <c r="F44" s="1"/>
  <c r="G44" s="1"/>
  <c r="H44" s="1"/>
  <c r="AF74" i="29"/>
  <c r="AG35"/>
  <c r="U114" i="33"/>
  <c r="U129"/>
  <c r="U121"/>
  <c r="AH54" i="37"/>
  <c r="AG115"/>
  <c r="AE116"/>
  <c r="AF51"/>
  <c r="AI43"/>
  <c r="AH122"/>
  <c r="AI42"/>
  <c r="AH123"/>
  <c r="U178" i="33"/>
  <c r="S102"/>
  <c r="S100" s="1"/>
  <c r="S143" s="1"/>
  <c r="V37"/>
  <c r="V178" s="1"/>
  <c r="U111"/>
  <c r="U108"/>
  <c r="Q113"/>
  <c r="Q109" s="1"/>
  <c r="R39"/>
  <c r="V44"/>
  <c r="V114" s="1"/>
  <c r="T118"/>
  <c r="T101" s="1"/>
  <c r="T130"/>
  <c r="T128" s="1"/>
  <c r="T102" s="1"/>
  <c r="V48"/>
  <c r="U117"/>
  <c r="U127"/>
  <c r="R35"/>
  <c r="Q74"/>
  <c r="Q126" i="31" l="1"/>
  <c r="R56"/>
  <c r="M51" i="30"/>
  <c r="L116"/>
  <c r="H118" i="31"/>
  <c r="H130"/>
  <c r="K116" i="30"/>
  <c r="I33" i="31"/>
  <c r="H72"/>
  <c r="I48"/>
  <c r="H127"/>
  <c r="H117"/>
  <c r="F113"/>
  <c r="G39"/>
  <c r="K122"/>
  <c r="L43"/>
  <c r="H123"/>
  <c r="I42"/>
  <c r="H114" i="30"/>
  <c r="I44"/>
  <c r="AF112"/>
  <c r="AG38"/>
  <c r="J37" i="31"/>
  <c r="I108"/>
  <c r="I111"/>
  <c r="K54" i="30"/>
  <c r="J115"/>
  <c r="AH35" i="29"/>
  <c r="AG74"/>
  <c r="AJ101"/>
  <c r="AJ109"/>
  <c r="AK109" s="1"/>
  <c r="AK114"/>
  <c r="AI73"/>
  <c r="AJ34"/>
  <c r="AI107"/>
  <c r="G114" i="30"/>
  <c r="F114"/>
  <c r="AI54" i="37"/>
  <c r="AH115"/>
  <c r="AF116"/>
  <c r="AG51"/>
  <c r="AJ43"/>
  <c r="E15" i="38" s="1"/>
  <c r="E43" s="1"/>
  <c r="F43" s="1"/>
  <c r="AI122" i="37"/>
  <c r="AJ42"/>
  <c r="E14" i="38" s="1"/>
  <c r="E42" s="1"/>
  <c r="F42" s="1"/>
  <c r="AI123" i="37"/>
  <c r="T120" i="33"/>
  <c r="R113"/>
  <c r="R109" s="1"/>
  <c r="S39"/>
  <c r="W44"/>
  <c r="W114" s="1"/>
  <c r="V111"/>
  <c r="W37"/>
  <c r="W178" s="1"/>
  <c r="V108"/>
  <c r="T100"/>
  <c r="T143" s="1"/>
  <c r="V117"/>
  <c r="W48"/>
  <c r="V127"/>
  <c r="U118"/>
  <c r="U101" s="1"/>
  <c r="U130"/>
  <c r="U128" s="1"/>
  <c r="U120" s="1"/>
  <c r="R74"/>
  <c r="S35"/>
  <c r="R126" i="31" l="1"/>
  <c r="S56"/>
  <c r="J111"/>
  <c r="K37"/>
  <c r="J108"/>
  <c r="H101" i="30"/>
  <c r="H109"/>
  <c r="I123" i="31"/>
  <c r="J42"/>
  <c r="G113"/>
  <c r="H39"/>
  <c r="I72"/>
  <c r="J33"/>
  <c r="I118"/>
  <c r="I130"/>
  <c r="I128" s="1"/>
  <c r="H128"/>
  <c r="M43"/>
  <c r="L122"/>
  <c r="N51" i="30"/>
  <c r="M116"/>
  <c r="I114"/>
  <c r="J44"/>
  <c r="L54"/>
  <c r="K115"/>
  <c r="AG112"/>
  <c r="AH38"/>
  <c r="I117" i="31"/>
  <c r="J48"/>
  <c r="I127"/>
  <c r="G101" i="30"/>
  <c r="G109"/>
  <c r="AI35" i="29"/>
  <c r="AH74"/>
  <c r="F101" i="30"/>
  <c r="F109"/>
  <c r="AJ73" i="29"/>
  <c r="E6" i="30"/>
  <c r="E34" s="1"/>
  <c r="F34" s="1"/>
  <c r="G34" s="1"/>
  <c r="H34" s="1"/>
  <c r="AJ107" i="29"/>
  <c r="AK107" s="1"/>
  <c r="AK101"/>
  <c r="G42" i="38"/>
  <c r="F116"/>
  <c r="F152"/>
  <c r="G43"/>
  <c r="F117"/>
  <c r="F151"/>
  <c r="AI115" i="37"/>
  <c r="AJ54"/>
  <c r="E26" i="38" s="1"/>
  <c r="E54" s="1"/>
  <c r="F54" s="1"/>
  <c r="AG116" i="37"/>
  <c r="AH51"/>
  <c r="AJ122"/>
  <c r="AJ123"/>
  <c r="AK123" s="1"/>
  <c r="U102" i="33"/>
  <c r="U100" s="1"/>
  <c r="U143" s="1"/>
  <c r="S113"/>
  <c r="S109" s="1"/>
  <c r="T39"/>
  <c r="W111"/>
  <c r="W108"/>
  <c r="X37"/>
  <c r="X178" s="1"/>
  <c r="X44"/>
  <c r="X114" s="1"/>
  <c r="W117"/>
  <c r="X48"/>
  <c r="W127"/>
  <c r="V118"/>
  <c r="V101" s="1"/>
  <c r="V130"/>
  <c r="V128" s="1"/>
  <c r="V120" s="1"/>
  <c r="S74"/>
  <c r="T35"/>
  <c r="S126" i="31" l="1"/>
  <c r="T56"/>
  <c r="I34" i="30"/>
  <c r="H73"/>
  <c r="H107"/>
  <c r="I101"/>
  <c r="I109"/>
  <c r="AH112"/>
  <c r="AI38"/>
  <c r="O51"/>
  <c r="N116"/>
  <c r="I39" i="31"/>
  <c r="H113"/>
  <c r="M54" i="30"/>
  <c r="L115"/>
  <c r="K111" i="31"/>
  <c r="L37"/>
  <c r="K108"/>
  <c r="J127"/>
  <c r="K48"/>
  <c r="J117"/>
  <c r="J114" i="30"/>
  <c r="K44"/>
  <c r="N43" i="31"/>
  <c r="O43" s="1"/>
  <c r="P43" s="1"/>
  <c r="M122"/>
  <c r="K33"/>
  <c r="J72"/>
  <c r="K42"/>
  <c r="J123"/>
  <c r="J118"/>
  <c r="J130"/>
  <c r="F73" i="30"/>
  <c r="G73"/>
  <c r="F107"/>
  <c r="G107"/>
  <c r="AJ35" i="29"/>
  <c r="AI74"/>
  <c r="G54" i="38"/>
  <c r="F144"/>
  <c r="F128"/>
  <c r="H42"/>
  <c r="G116"/>
  <c r="G152"/>
  <c r="H43"/>
  <c r="G117"/>
  <c r="G151"/>
  <c r="AJ115" i="37"/>
  <c r="AK115" s="1"/>
  <c r="AH116"/>
  <c r="AI51"/>
  <c r="AK122"/>
  <c r="Y44" i="33"/>
  <c r="Y114" s="1"/>
  <c r="V102"/>
  <c r="V100" s="1"/>
  <c r="V140" s="1"/>
  <c r="W118"/>
  <c r="W101" s="1"/>
  <c r="W130"/>
  <c r="W128" s="1"/>
  <c r="W102" s="1"/>
  <c r="X111"/>
  <c r="X108"/>
  <c r="Y37"/>
  <c r="U39"/>
  <c r="T113"/>
  <c r="T109" s="1"/>
  <c r="Y48"/>
  <c r="X117"/>
  <c r="X127"/>
  <c r="U35"/>
  <c r="T74"/>
  <c r="Q43" i="31" l="1"/>
  <c r="P122"/>
  <c r="T126"/>
  <c r="U56"/>
  <c r="K123"/>
  <c r="L42"/>
  <c r="L44" i="30"/>
  <c r="K114"/>
  <c r="L108" i="31"/>
  <c r="L111"/>
  <c r="M37"/>
  <c r="K127"/>
  <c r="K117"/>
  <c r="L48"/>
  <c r="K118"/>
  <c r="K130"/>
  <c r="K128" s="1"/>
  <c r="J39"/>
  <c r="I113"/>
  <c r="N122"/>
  <c r="O122"/>
  <c r="AI112" i="30"/>
  <c r="AJ38"/>
  <c r="J34"/>
  <c r="I73"/>
  <c r="I107"/>
  <c r="K72" i="31"/>
  <c r="L33"/>
  <c r="J128"/>
  <c r="J101" i="30"/>
  <c r="J109"/>
  <c r="N54"/>
  <c r="M115"/>
  <c r="P51"/>
  <c r="O116"/>
  <c r="E7"/>
  <c r="E35" s="1"/>
  <c r="F35" s="1"/>
  <c r="G35" s="1"/>
  <c r="H35" s="1"/>
  <c r="AJ74" i="29"/>
  <c r="Y178" i="33"/>
  <c r="Y129"/>
  <c r="Y121"/>
  <c r="H54" i="38"/>
  <c r="G144"/>
  <c r="G128"/>
  <c r="I43"/>
  <c r="H117"/>
  <c r="H151"/>
  <c r="I42"/>
  <c r="H152"/>
  <c r="H116"/>
  <c r="AJ51" i="37"/>
  <c r="E23" i="38" s="1"/>
  <c r="E51" s="1"/>
  <c r="F51" s="1"/>
  <c r="AI116" i="37"/>
  <c r="W100" i="33"/>
  <c r="W140" s="1"/>
  <c r="Z48"/>
  <c r="Y117"/>
  <c r="Y127"/>
  <c r="X118"/>
  <c r="X101" s="1"/>
  <c r="X130"/>
  <c r="X128" s="1"/>
  <c r="X102" s="1"/>
  <c r="W120"/>
  <c r="U113"/>
  <c r="U109" s="1"/>
  <c r="V39"/>
  <c r="Z37"/>
  <c r="Y111"/>
  <c r="Y108"/>
  <c r="Z44"/>
  <c r="Z114" s="1"/>
  <c r="U74"/>
  <c r="V35"/>
  <c r="V56" i="31" l="1"/>
  <c r="U126"/>
  <c r="R43"/>
  <c r="Q122"/>
  <c r="O54" i="30"/>
  <c r="N115"/>
  <c r="K101"/>
  <c r="K109"/>
  <c r="J113" i="31"/>
  <c r="K39"/>
  <c r="L118"/>
  <c r="L130"/>
  <c r="I35" i="30"/>
  <c r="H74"/>
  <c r="Q51"/>
  <c r="P116"/>
  <c r="K34"/>
  <c r="J73"/>
  <c r="J107"/>
  <c r="L127" i="31"/>
  <c r="L117"/>
  <c r="M48"/>
  <c r="L123"/>
  <c r="M42"/>
  <c r="AJ112" i="30"/>
  <c r="E10" i="31"/>
  <c r="E38" s="1"/>
  <c r="F38" s="1"/>
  <c r="M33"/>
  <c r="L72"/>
  <c r="M108"/>
  <c r="N37"/>
  <c r="O37" s="1"/>
  <c r="P37" s="1"/>
  <c r="M111"/>
  <c r="M44" i="30"/>
  <c r="L114"/>
  <c r="F74"/>
  <c r="G74"/>
  <c r="Z178" i="33"/>
  <c r="Z129"/>
  <c r="Z121"/>
  <c r="I54" i="38"/>
  <c r="H128"/>
  <c r="H144"/>
  <c r="G51"/>
  <c r="F125"/>
  <c r="F145"/>
  <c r="J116"/>
  <c r="J152"/>
  <c r="I152"/>
  <c r="I116"/>
  <c r="J43"/>
  <c r="I151"/>
  <c r="I117"/>
  <c r="AJ116" i="37"/>
  <c r="AK116" s="1"/>
  <c r="X100" i="33"/>
  <c r="X143" s="1"/>
  <c r="X120"/>
  <c r="Y118"/>
  <c r="Y101" s="1"/>
  <c r="Y130"/>
  <c r="Y128" s="1"/>
  <c r="Y120" s="1"/>
  <c r="Z127"/>
  <c r="AA48"/>
  <c r="Z117"/>
  <c r="W39"/>
  <c r="V113"/>
  <c r="V109" s="1"/>
  <c r="AA44"/>
  <c r="AA114" s="1"/>
  <c r="Z108"/>
  <c r="AA37"/>
  <c r="Z111"/>
  <c r="W35"/>
  <c r="V74"/>
  <c r="G38" i="31" l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R122"/>
  <c r="S43"/>
  <c r="W56"/>
  <c r="V126"/>
  <c r="P108"/>
  <c r="P111"/>
  <c r="Q37"/>
  <c r="N111"/>
  <c r="N108"/>
  <c r="O108"/>
  <c r="O111"/>
  <c r="M72"/>
  <c r="N33"/>
  <c r="O33" s="1"/>
  <c r="P33" s="1"/>
  <c r="L128"/>
  <c r="P54" i="30"/>
  <c r="O115"/>
  <c r="J35"/>
  <c r="I74"/>
  <c r="M127" i="31"/>
  <c r="M117"/>
  <c r="N48"/>
  <c r="O48" s="1"/>
  <c r="P48" s="1"/>
  <c r="L34" i="30"/>
  <c r="K73"/>
  <c r="K107"/>
  <c r="N44"/>
  <c r="M114"/>
  <c r="AK112"/>
  <c r="K113" i="31"/>
  <c r="L39"/>
  <c r="L101" i="30"/>
  <c r="L109"/>
  <c r="M118" i="31"/>
  <c r="M130"/>
  <c r="M128" s="1"/>
  <c r="M123"/>
  <c r="N42"/>
  <c r="O42" s="1"/>
  <c r="P42" s="1"/>
  <c r="R51" i="30"/>
  <c r="Q116"/>
  <c r="AA178" i="33"/>
  <c r="AA129"/>
  <c r="AA121"/>
  <c r="AK152" i="38"/>
  <c r="H51"/>
  <c r="G145"/>
  <c r="G125"/>
  <c r="J54"/>
  <c r="I144"/>
  <c r="I128"/>
  <c r="K43"/>
  <c r="J117"/>
  <c r="J151"/>
  <c r="Y102" i="33"/>
  <c r="Y100" s="1"/>
  <c r="Y143" s="1"/>
  <c r="AB44"/>
  <c r="AB114" s="1"/>
  <c r="W113"/>
  <c r="W109" s="1"/>
  <c r="X39"/>
  <c r="Z118"/>
  <c r="Z101" s="1"/>
  <c r="Z130"/>
  <c r="Z128" s="1"/>
  <c r="Z120" s="1"/>
  <c r="AA111"/>
  <c r="AA108"/>
  <c r="AB37"/>
  <c r="AB48"/>
  <c r="AA127"/>
  <c r="AA117"/>
  <c r="W74"/>
  <c r="X35"/>
  <c r="V38" i="31" l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E10" i="32" s="1"/>
  <c r="E38" s="1"/>
  <c r="F38" s="1"/>
  <c r="Q42" i="31"/>
  <c r="P123"/>
  <c r="P118"/>
  <c r="P130"/>
  <c r="P128" s="1"/>
  <c r="P117"/>
  <c r="P127"/>
  <c r="Q48"/>
  <c r="P72"/>
  <c r="Q33"/>
  <c r="R37"/>
  <c r="Q108"/>
  <c r="Q111"/>
  <c r="W126"/>
  <c r="X56"/>
  <c r="T43"/>
  <c r="S122"/>
  <c r="M39"/>
  <c r="L113"/>
  <c r="O44" i="30"/>
  <c r="N114"/>
  <c r="N72" i="31"/>
  <c r="O72"/>
  <c r="N118"/>
  <c r="N130"/>
  <c r="N128" s="1"/>
  <c r="N123"/>
  <c r="O123"/>
  <c r="Q54" i="30"/>
  <c r="P115"/>
  <c r="S51"/>
  <c r="R116"/>
  <c r="M101"/>
  <c r="M109"/>
  <c r="M34"/>
  <c r="L73"/>
  <c r="L107"/>
  <c r="O118" i="31"/>
  <c r="O130"/>
  <c r="N127"/>
  <c r="N117"/>
  <c r="O117"/>
  <c r="O127"/>
  <c r="K35" i="30"/>
  <c r="J74"/>
  <c r="AB178" i="33"/>
  <c r="AB129"/>
  <c r="AB121"/>
  <c r="L43" i="38"/>
  <c r="K117"/>
  <c r="K151"/>
  <c r="I51"/>
  <c r="H145"/>
  <c r="H125"/>
  <c r="K54"/>
  <c r="J144"/>
  <c r="J128"/>
  <c r="AB108" i="33"/>
  <c r="AC37"/>
  <c r="AC178" s="1"/>
  <c r="AB111"/>
  <c r="Z102"/>
  <c r="Z100" s="1"/>
  <c r="Z143" s="1"/>
  <c r="AC48"/>
  <c r="AB127"/>
  <c r="AB117"/>
  <c r="AC44"/>
  <c r="AC114" s="1"/>
  <c r="AA118"/>
  <c r="AA101" s="1"/>
  <c r="AA130"/>
  <c r="AA128" s="1"/>
  <c r="AA102" s="1"/>
  <c r="X113"/>
  <c r="X109" s="1"/>
  <c r="Y39"/>
  <c r="Y35"/>
  <c r="X74"/>
  <c r="G38" i="32" l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E10" i="33" s="1"/>
  <c r="E38" s="1"/>
  <c r="F38" s="1"/>
  <c r="Q72" i="31"/>
  <c r="R33"/>
  <c r="Q123"/>
  <c r="R42"/>
  <c r="Y56"/>
  <c r="X126"/>
  <c r="R111"/>
  <c r="R108"/>
  <c r="S37"/>
  <c r="Q127"/>
  <c r="R48"/>
  <c r="Q117"/>
  <c r="T122"/>
  <c r="U43"/>
  <c r="Q118"/>
  <c r="Q130"/>
  <c r="Q128" s="1"/>
  <c r="R54" i="30"/>
  <c r="Q115"/>
  <c r="N34"/>
  <c r="M73"/>
  <c r="M107"/>
  <c r="T51"/>
  <c r="S116"/>
  <c r="P44"/>
  <c r="O114"/>
  <c r="N39" i="31"/>
  <c r="O39" s="1"/>
  <c r="P39" s="1"/>
  <c r="M113"/>
  <c r="L35" i="30"/>
  <c r="K74"/>
  <c r="O128" i="31"/>
  <c r="N101" i="30"/>
  <c r="N109"/>
  <c r="L117" i="38"/>
  <c r="L151"/>
  <c r="M43"/>
  <c r="K144"/>
  <c r="K128"/>
  <c r="L54"/>
  <c r="J51"/>
  <c r="I125"/>
  <c r="I145"/>
  <c r="AA100" i="33"/>
  <c r="AA143" s="1"/>
  <c r="AB118"/>
  <c r="AB101" s="1"/>
  <c r="AB130"/>
  <c r="AB128" s="1"/>
  <c r="AB120" s="1"/>
  <c r="AA120"/>
  <c r="AC108"/>
  <c r="AD37"/>
  <c r="AD178" s="1"/>
  <c r="AC111"/>
  <c r="AC127"/>
  <c r="AD48"/>
  <c r="AC117"/>
  <c r="Y113"/>
  <c r="Y109" s="1"/>
  <c r="Z39"/>
  <c r="AD44"/>
  <c r="AD114" s="1"/>
  <c r="Z35"/>
  <c r="Y74"/>
  <c r="V43" i="31" l="1"/>
  <c r="U122"/>
  <c r="R118"/>
  <c r="R130"/>
  <c r="R128" s="1"/>
  <c r="Z56"/>
  <c r="Y126"/>
  <c r="S108"/>
  <c r="T37"/>
  <c r="S111"/>
  <c r="S42"/>
  <c r="R123"/>
  <c r="Q39"/>
  <c r="P113"/>
  <c r="R127"/>
  <c r="R117"/>
  <c r="S48"/>
  <c r="R72"/>
  <c r="S33"/>
  <c r="O101" i="30"/>
  <c r="O109"/>
  <c r="Q44"/>
  <c r="P114"/>
  <c r="U51"/>
  <c r="T116"/>
  <c r="S54"/>
  <c r="R115"/>
  <c r="M35"/>
  <c r="L74"/>
  <c r="O34"/>
  <c r="N73"/>
  <c r="N107"/>
  <c r="N113" i="31"/>
  <c r="O113"/>
  <c r="K51" i="38"/>
  <c r="J145"/>
  <c r="J125"/>
  <c r="M54"/>
  <c r="L128"/>
  <c r="L144"/>
  <c r="N43"/>
  <c r="M151"/>
  <c r="M117"/>
  <c r="AB102" i="33"/>
  <c r="AB100" s="1"/>
  <c r="AB143" s="1"/>
  <c r="AE44"/>
  <c r="AE114" s="1"/>
  <c r="Z113"/>
  <c r="Z109" s="1"/>
  <c r="AA39"/>
  <c r="AE37"/>
  <c r="AE178" s="1"/>
  <c r="F184" s="1"/>
  <c r="AD108"/>
  <c r="AD111"/>
  <c r="AE48"/>
  <c r="AD127"/>
  <c r="AD117"/>
  <c r="AC118"/>
  <c r="AC101" s="1"/>
  <c r="AC130"/>
  <c r="AC128" s="1"/>
  <c r="AC120" s="1"/>
  <c r="Z74"/>
  <c r="AA35"/>
  <c r="Z126" i="31" l="1"/>
  <c r="AA56"/>
  <c r="W43"/>
  <c r="V122"/>
  <c r="S127"/>
  <c r="T48"/>
  <c r="S117"/>
  <c r="S118"/>
  <c r="S130"/>
  <c r="S128" s="1"/>
  <c r="T33"/>
  <c r="S72"/>
  <c r="S123"/>
  <c r="T42"/>
  <c r="Q113"/>
  <c r="R39"/>
  <c r="U37"/>
  <c r="T108"/>
  <c r="T111"/>
  <c r="N35" i="30"/>
  <c r="M74"/>
  <c r="U116"/>
  <c r="V51"/>
  <c r="P34"/>
  <c r="O73"/>
  <c r="O107"/>
  <c r="T54"/>
  <c r="S115"/>
  <c r="R44"/>
  <c r="Q114"/>
  <c r="P101"/>
  <c r="P109"/>
  <c r="L51" i="38"/>
  <c r="K125"/>
  <c r="K145"/>
  <c r="O43"/>
  <c r="N117"/>
  <c r="N151"/>
  <c r="M144"/>
  <c r="N54"/>
  <c r="M128"/>
  <c r="AC102" i="33"/>
  <c r="AC100" s="1"/>
  <c r="AC140" s="1"/>
  <c r="AF48"/>
  <c r="AE117"/>
  <c r="AE127"/>
  <c r="AA113"/>
  <c r="AA109" s="1"/>
  <c r="AB39"/>
  <c r="AE108"/>
  <c r="AF37"/>
  <c r="AE111"/>
  <c r="AF44"/>
  <c r="AF114" s="1"/>
  <c r="AD118"/>
  <c r="AD101" s="1"/>
  <c r="AD130"/>
  <c r="AD128" s="1"/>
  <c r="AD120" s="1"/>
  <c r="AA74"/>
  <c r="AB35"/>
  <c r="T123" i="31" l="1"/>
  <c r="U42"/>
  <c r="U33"/>
  <c r="T72"/>
  <c r="T127"/>
  <c r="T117"/>
  <c r="U48"/>
  <c r="AA126"/>
  <c r="AB56"/>
  <c r="R113"/>
  <c r="S39"/>
  <c r="U108"/>
  <c r="V37"/>
  <c r="U111"/>
  <c r="X43"/>
  <c r="W122"/>
  <c r="T118"/>
  <c r="T130"/>
  <c r="U54" i="30"/>
  <c r="T115"/>
  <c r="O35"/>
  <c r="N74"/>
  <c r="S44"/>
  <c r="R114"/>
  <c r="Q34"/>
  <c r="P73"/>
  <c r="P107"/>
  <c r="Q101"/>
  <c r="Q109"/>
  <c r="W51"/>
  <c r="V116"/>
  <c r="AF178" i="33"/>
  <c r="AF129"/>
  <c r="AF121"/>
  <c r="L125" i="38"/>
  <c r="L145"/>
  <c r="M51"/>
  <c r="O54"/>
  <c r="N144"/>
  <c r="N128"/>
  <c r="P43"/>
  <c r="O117"/>
  <c r="O151"/>
  <c r="AD102" i="33"/>
  <c r="AD100" s="1"/>
  <c r="AD140" s="1"/>
  <c r="AC39"/>
  <c r="AB113"/>
  <c r="AB109" s="1"/>
  <c r="AG48"/>
  <c r="AF127"/>
  <c r="AF117"/>
  <c r="AG44"/>
  <c r="AG114" s="1"/>
  <c r="AE118"/>
  <c r="AE101" s="1"/>
  <c r="AE130"/>
  <c r="AE128" s="1"/>
  <c r="AE120" s="1"/>
  <c r="AG37"/>
  <c r="AF108"/>
  <c r="AF111"/>
  <c r="AB74"/>
  <c r="AC35"/>
  <c r="S113" i="31" l="1"/>
  <c r="T39"/>
  <c r="U72"/>
  <c r="V33"/>
  <c r="U117"/>
  <c r="V48"/>
  <c r="U127"/>
  <c r="T128"/>
  <c r="U118"/>
  <c r="U130"/>
  <c r="U128" s="1"/>
  <c r="X122"/>
  <c r="Y43"/>
  <c r="V108"/>
  <c r="W37"/>
  <c r="V111"/>
  <c r="AB126"/>
  <c r="AC56"/>
  <c r="U123"/>
  <c r="V42"/>
  <c r="T44" i="30"/>
  <c r="S114"/>
  <c r="V54"/>
  <c r="U115"/>
  <c r="W116"/>
  <c r="X51"/>
  <c r="R101"/>
  <c r="R109"/>
  <c r="P35"/>
  <c r="O74"/>
  <c r="R34"/>
  <c r="Q73"/>
  <c r="Q107"/>
  <c r="AG178" i="33"/>
  <c r="AG129"/>
  <c r="AK129" s="1"/>
  <c r="AG121"/>
  <c r="AK121" s="1"/>
  <c r="Q43" i="38"/>
  <c r="P151"/>
  <c r="P117"/>
  <c r="P54"/>
  <c r="O128"/>
  <c r="O144"/>
  <c r="M145"/>
  <c r="M125"/>
  <c r="N51"/>
  <c r="AH44" i="33"/>
  <c r="AH114" s="1"/>
  <c r="AC113"/>
  <c r="AC109" s="1"/>
  <c r="AD39"/>
  <c r="AE102"/>
  <c r="AE100" s="1"/>
  <c r="AE143" s="1"/>
  <c r="AF118"/>
  <c r="AF101" s="1"/>
  <c r="AF130"/>
  <c r="AF128" s="1"/>
  <c r="AF120" s="1"/>
  <c r="AH37"/>
  <c r="AH178" s="1"/>
  <c r="AG111"/>
  <c r="AG108"/>
  <c r="AH48"/>
  <c r="AG117"/>
  <c r="AG127"/>
  <c r="AD35"/>
  <c r="AC74"/>
  <c r="Z43" i="31" l="1"/>
  <c r="Y122"/>
  <c r="V117"/>
  <c r="V127"/>
  <c r="W48"/>
  <c r="W33"/>
  <c r="V72"/>
  <c r="V118"/>
  <c r="V130"/>
  <c r="V128" s="1"/>
  <c r="AC126"/>
  <c r="AD56"/>
  <c r="W111"/>
  <c r="X37"/>
  <c r="W108"/>
  <c r="V123"/>
  <c r="W42"/>
  <c r="T113"/>
  <c r="U39"/>
  <c r="Q35" i="30"/>
  <c r="P74"/>
  <c r="T114"/>
  <c r="U44"/>
  <c r="X116"/>
  <c r="Y51"/>
  <c r="W54"/>
  <c r="V115"/>
  <c r="S101"/>
  <c r="S109"/>
  <c r="S34"/>
  <c r="R73"/>
  <c r="R107"/>
  <c r="AF102" i="33"/>
  <c r="AF100" s="1"/>
  <c r="AF143" s="1"/>
  <c r="N145" i="38"/>
  <c r="O51"/>
  <c r="N125"/>
  <c r="R43"/>
  <c r="Q117"/>
  <c r="Q151"/>
  <c r="Q54"/>
  <c r="P144"/>
  <c r="P128"/>
  <c r="AH108" i="33"/>
  <c r="AI37"/>
  <c r="AI178" s="1"/>
  <c r="AH111"/>
  <c r="AE39"/>
  <c r="AD113"/>
  <c r="AD109" s="1"/>
  <c r="AI44"/>
  <c r="AI114" s="1"/>
  <c r="AG118"/>
  <c r="AG101" s="1"/>
  <c r="AG130"/>
  <c r="AG128" s="1"/>
  <c r="AG120" s="1"/>
  <c r="AH117"/>
  <c r="AH127"/>
  <c r="AI48"/>
  <c r="AD74"/>
  <c r="AE35"/>
  <c r="X42" i="31" l="1"/>
  <c r="W123"/>
  <c r="Z122"/>
  <c r="AA43"/>
  <c r="V39"/>
  <c r="U113"/>
  <c r="X111"/>
  <c r="X121"/>
  <c r="X129"/>
  <c r="Y37"/>
  <c r="X108"/>
  <c r="AD126"/>
  <c r="AE56"/>
  <c r="X33"/>
  <c r="W72"/>
  <c r="W117"/>
  <c r="X48"/>
  <c r="W127"/>
  <c r="W118"/>
  <c r="W130"/>
  <c r="R35" i="30"/>
  <c r="Q74"/>
  <c r="Y116"/>
  <c r="Z51"/>
  <c r="W115"/>
  <c r="X54"/>
  <c r="T101"/>
  <c r="T109"/>
  <c r="T34"/>
  <c r="S73"/>
  <c r="S107"/>
  <c r="V44"/>
  <c r="U114"/>
  <c r="Q144" i="38"/>
  <c r="Q128"/>
  <c r="R54"/>
  <c r="P51"/>
  <c r="O145"/>
  <c r="O125"/>
  <c r="S43"/>
  <c r="R117"/>
  <c r="R151"/>
  <c r="AH118" i="33"/>
  <c r="AH101" s="1"/>
  <c r="AH130"/>
  <c r="AH128" s="1"/>
  <c r="AH120" s="1"/>
  <c r="AG102"/>
  <c r="AG100" s="1"/>
  <c r="AG143" s="1"/>
  <c r="AJ44"/>
  <c r="AI111"/>
  <c r="AJ37"/>
  <c r="AI108"/>
  <c r="AJ48"/>
  <c r="E20" i="34" s="1"/>
  <c r="E48" s="1"/>
  <c r="F48" s="1"/>
  <c r="AI127" i="33"/>
  <c r="AI117"/>
  <c r="AF39"/>
  <c r="AE113"/>
  <c r="AE109" s="1"/>
  <c r="AE74"/>
  <c r="AF35"/>
  <c r="X117" i="31" l="1"/>
  <c r="Y48"/>
  <c r="X127"/>
  <c r="X118"/>
  <c r="X130"/>
  <c r="X128" s="1"/>
  <c r="X123"/>
  <c r="Y42"/>
  <c r="AF56"/>
  <c r="AE126"/>
  <c r="W39"/>
  <c r="V113"/>
  <c r="W128"/>
  <c r="X72"/>
  <c r="Y33"/>
  <c r="Y121"/>
  <c r="Y129"/>
  <c r="Z37"/>
  <c r="Y111"/>
  <c r="Y108"/>
  <c r="AA122"/>
  <c r="AB43"/>
  <c r="U101" i="30"/>
  <c r="U109"/>
  <c r="T107"/>
  <c r="T73"/>
  <c r="U34"/>
  <c r="S35"/>
  <c r="R74"/>
  <c r="X115"/>
  <c r="Y54"/>
  <c r="V114"/>
  <c r="W44"/>
  <c r="Z116"/>
  <c r="AA51"/>
  <c r="E16" i="34"/>
  <c r="E44" s="1"/>
  <c r="F44" s="1"/>
  <c r="AJ114" i="33"/>
  <c r="T43" i="38"/>
  <c r="S151"/>
  <c r="S117"/>
  <c r="Q51"/>
  <c r="P145"/>
  <c r="P125"/>
  <c r="S54"/>
  <c r="R144"/>
  <c r="R128"/>
  <c r="E9" i="34"/>
  <c r="E37" s="1"/>
  <c r="F37" s="1"/>
  <c r="AJ178" i="33"/>
  <c r="AH102"/>
  <c r="AH100" s="1"/>
  <c r="AH143" s="1"/>
  <c r="G48" i="34"/>
  <c r="F127"/>
  <c r="F117"/>
  <c r="G37"/>
  <c r="G44"/>
  <c r="AF113" i="33"/>
  <c r="AF109" s="1"/>
  <c r="AG39"/>
  <c r="AI118"/>
  <c r="AI101" s="1"/>
  <c r="AI130"/>
  <c r="AI128" s="1"/>
  <c r="AI102" s="1"/>
  <c r="AJ127"/>
  <c r="AJ117"/>
  <c r="AJ108"/>
  <c r="AJ111"/>
  <c r="AG35"/>
  <c r="AF74"/>
  <c r="AA37" i="31" l="1"/>
  <c r="Z111"/>
  <c r="Z108"/>
  <c r="X39"/>
  <c r="W113"/>
  <c r="Y127"/>
  <c r="Y117"/>
  <c r="Z48"/>
  <c r="Z33"/>
  <c r="Y72"/>
  <c r="Z42"/>
  <c r="Y123"/>
  <c r="AB122"/>
  <c r="AC43"/>
  <c r="Y118"/>
  <c r="Y130"/>
  <c r="Y128" s="1"/>
  <c r="AF126"/>
  <c r="AG56"/>
  <c r="Y115" i="30"/>
  <c r="Z54"/>
  <c r="V34"/>
  <c r="U73"/>
  <c r="U107"/>
  <c r="T35"/>
  <c r="S74"/>
  <c r="V101"/>
  <c r="V109"/>
  <c r="AA116"/>
  <c r="AB51"/>
  <c r="W114"/>
  <c r="X44"/>
  <c r="G114" i="34"/>
  <c r="F114"/>
  <c r="U43" i="38"/>
  <c r="T151"/>
  <c r="T117"/>
  <c r="T54"/>
  <c r="S144"/>
  <c r="S128"/>
  <c r="Q145"/>
  <c r="R51"/>
  <c r="Q125"/>
  <c r="F108" i="34"/>
  <c r="F130" s="1"/>
  <c r="F111"/>
  <c r="H44"/>
  <c r="H114" s="1"/>
  <c r="H37"/>
  <c r="G108"/>
  <c r="G111"/>
  <c r="H48"/>
  <c r="G117"/>
  <c r="G127"/>
  <c r="AI120" i="33"/>
  <c r="AJ118"/>
  <c r="AJ130"/>
  <c r="AH39"/>
  <c r="AG113"/>
  <c r="AG109" s="1"/>
  <c r="AI100"/>
  <c r="AI143" s="1"/>
  <c r="AH35"/>
  <c r="AG74"/>
  <c r="AG126" i="31" l="1"/>
  <c r="AH56"/>
  <c r="AC122"/>
  <c r="AD43"/>
  <c r="Z72"/>
  <c r="AA33"/>
  <c r="AA108"/>
  <c r="AB37"/>
  <c r="AA111"/>
  <c r="Z118"/>
  <c r="Z130"/>
  <c r="Z128" s="1"/>
  <c r="Z123"/>
  <c r="AA42"/>
  <c r="AA48"/>
  <c r="Z117"/>
  <c r="Z127"/>
  <c r="Y39"/>
  <c r="X113"/>
  <c r="W101" i="30"/>
  <c r="W109"/>
  <c r="U35"/>
  <c r="T74"/>
  <c r="V107"/>
  <c r="V73"/>
  <c r="W34"/>
  <c r="X114"/>
  <c r="Y44"/>
  <c r="Z115"/>
  <c r="AA54"/>
  <c r="AB116"/>
  <c r="AC51"/>
  <c r="U117" i="38"/>
  <c r="V43"/>
  <c r="U151"/>
  <c r="R145"/>
  <c r="S51"/>
  <c r="R125"/>
  <c r="T144"/>
  <c r="T128"/>
  <c r="U54"/>
  <c r="F118" i="34"/>
  <c r="F101" s="1"/>
  <c r="G118"/>
  <c r="G101" s="1"/>
  <c r="G130"/>
  <c r="G128" s="1"/>
  <c r="G102" s="1"/>
  <c r="I44"/>
  <c r="I114" s="1"/>
  <c r="AJ101" i="33"/>
  <c r="F128" i="34"/>
  <c r="H117"/>
  <c r="H127"/>
  <c r="I48"/>
  <c r="I37"/>
  <c r="H111"/>
  <c r="H108"/>
  <c r="AJ128" i="33"/>
  <c r="AH113"/>
  <c r="AH109" s="1"/>
  <c r="AI39"/>
  <c r="AH74"/>
  <c r="AI35"/>
  <c r="AA117" i="31" l="1"/>
  <c r="AB48"/>
  <c r="AA127"/>
  <c r="AC37"/>
  <c r="AB108"/>
  <c r="AB111"/>
  <c r="AB42"/>
  <c r="AA123"/>
  <c r="AA72"/>
  <c r="AB33"/>
  <c r="AI56"/>
  <c r="AH126"/>
  <c r="Y113"/>
  <c r="Z39"/>
  <c r="AA118"/>
  <c r="AA130"/>
  <c r="AA128" s="1"/>
  <c r="AE43"/>
  <c r="AD122"/>
  <c r="X101" i="30"/>
  <c r="X109"/>
  <c r="Y114"/>
  <c r="Z44"/>
  <c r="AC116"/>
  <c r="AD51"/>
  <c r="AA115"/>
  <c r="AB54"/>
  <c r="W107"/>
  <c r="X34"/>
  <c r="W73"/>
  <c r="U74"/>
  <c r="V35"/>
  <c r="V117" i="38"/>
  <c r="V151"/>
  <c r="W43"/>
  <c r="U144"/>
  <c r="V54"/>
  <c r="U128"/>
  <c r="S125"/>
  <c r="S145"/>
  <c r="T51"/>
  <c r="G120" i="34"/>
  <c r="J37"/>
  <c r="I111"/>
  <c r="I108"/>
  <c r="G100"/>
  <c r="G143" s="1"/>
  <c r="J48"/>
  <c r="I127"/>
  <c r="I117"/>
  <c r="F102"/>
  <c r="F120"/>
  <c r="J44"/>
  <c r="J114" s="1"/>
  <c r="H118"/>
  <c r="H101" s="1"/>
  <c r="H130"/>
  <c r="H128" s="1"/>
  <c r="H120" s="1"/>
  <c r="AJ102" i="33"/>
  <c r="AJ120"/>
  <c r="AI113"/>
  <c r="AI109" s="1"/>
  <c r="AJ39"/>
  <c r="AJ35"/>
  <c r="AI74"/>
  <c r="AA39" i="31" l="1"/>
  <c r="Z113"/>
  <c r="AE122"/>
  <c r="AF43"/>
  <c r="AJ56"/>
  <c r="AI126"/>
  <c r="AC33"/>
  <c r="AB72"/>
  <c r="AB118"/>
  <c r="AB130"/>
  <c r="AB128" s="1"/>
  <c r="AD37"/>
  <c r="AC108"/>
  <c r="AC111"/>
  <c r="AC42"/>
  <c r="AB123"/>
  <c r="AB127"/>
  <c r="AB117"/>
  <c r="AC48"/>
  <c r="AB115" i="30"/>
  <c r="AC54"/>
  <c r="Z114"/>
  <c r="AA44"/>
  <c r="V74"/>
  <c r="W35"/>
  <c r="X107"/>
  <c r="X73"/>
  <c r="Y34"/>
  <c r="AD116"/>
  <c r="AE51"/>
  <c r="Y101"/>
  <c r="Y109"/>
  <c r="W117" i="38"/>
  <c r="X43"/>
  <c r="W151"/>
  <c r="T125"/>
  <c r="U51"/>
  <c r="T145"/>
  <c r="V128"/>
  <c r="V144"/>
  <c r="W54"/>
  <c r="F100" i="34"/>
  <c r="F140" s="1"/>
  <c r="H102"/>
  <c r="AJ74" i="33"/>
  <c r="E7" i="34"/>
  <c r="E35" s="1"/>
  <c r="F35" s="1"/>
  <c r="K44"/>
  <c r="K114" s="1"/>
  <c r="I118"/>
  <c r="I101" s="1"/>
  <c r="I130"/>
  <c r="K48"/>
  <c r="J127"/>
  <c r="J117"/>
  <c r="AJ113" i="33"/>
  <c r="AJ109" s="1"/>
  <c r="E11" i="34"/>
  <c r="E39" s="1"/>
  <c r="F39" s="1"/>
  <c r="K37"/>
  <c r="J108"/>
  <c r="J111"/>
  <c r="AJ100" i="33"/>
  <c r="AD108" i="31" l="1"/>
  <c r="AE37"/>
  <c r="AD111"/>
  <c r="AC72"/>
  <c r="AD33"/>
  <c r="AA113"/>
  <c r="AB39"/>
  <c r="AC118"/>
  <c r="AC130"/>
  <c r="AC128" s="1"/>
  <c r="E28" i="32"/>
  <c r="E56" s="1"/>
  <c r="F56" s="1"/>
  <c r="AJ126" i="31"/>
  <c r="AK126" s="1"/>
  <c r="AD48"/>
  <c r="AC117"/>
  <c r="AC127"/>
  <c r="AC123"/>
  <c r="AD42"/>
  <c r="AF122"/>
  <c r="AG43"/>
  <c r="W74" i="30"/>
  <c r="X35"/>
  <c r="Z101"/>
  <c r="Z109"/>
  <c r="Y107"/>
  <c r="Y73"/>
  <c r="Z34"/>
  <c r="AC115"/>
  <c r="AD54"/>
  <c r="AE116"/>
  <c r="AF51"/>
  <c r="AA114"/>
  <c r="AB44"/>
  <c r="AJ140" i="33"/>
  <c r="AK140" s="1"/>
  <c r="X151" i="38"/>
  <c r="X117"/>
  <c r="Y43"/>
  <c r="W144"/>
  <c r="W128"/>
  <c r="X54"/>
  <c r="U145"/>
  <c r="U125"/>
  <c r="V51"/>
  <c r="H100" i="34"/>
  <c r="H141" s="1"/>
  <c r="G39"/>
  <c r="F113"/>
  <c r="J118"/>
  <c r="J101" s="1"/>
  <c r="J130"/>
  <c r="J128" s="1"/>
  <c r="J102" s="1"/>
  <c r="I128"/>
  <c r="L44"/>
  <c r="L114" s="1"/>
  <c r="L48"/>
  <c r="K117"/>
  <c r="K127"/>
  <c r="L37"/>
  <c r="K111"/>
  <c r="K108"/>
  <c r="G35"/>
  <c r="F74"/>
  <c r="G56" i="32" l="1"/>
  <c r="H56" s="1"/>
  <c r="I56" s="1"/>
  <c r="AH43" i="31"/>
  <c r="AG122"/>
  <c r="F126" i="32"/>
  <c r="AE33" i="31"/>
  <c r="AD72"/>
  <c r="AD118"/>
  <c r="AD130"/>
  <c r="AD128" s="1"/>
  <c r="AE129"/>
  <c r="AF37"/>
  <c r="AE121"/>
  <c r="AE111"/>
  <c r="AE108"/>
  <c r="AE42"/>
  <c r="AD123"/>
  <c r="AD117"/>
  <c r="AE48"/>
  <c r="AD127"/>
  <c r="AC39"/>
  <c r="AB113"/>
  <c r="AB114" i="30"/>
  <c r="AC44"/>
  <c r="AD115"/>
  <c r="AE54"/>
  <c r="AF116"/>
  <c r="AG51"/>
  <c r="Z107"/>
  <c r="AA34"/>
  <c r="Z73"/>
  <c r="X74"/>
  <c r="Y35"/>
  <c r="AA101"/>
  <c r="AA109"/>
  <c r="X144" i="38"/>
  <c r="X128"/>
  <c r="Y54"/>
  <c r="Y151"/>
  <c r="Z43"/>
  <c r="Y117"/>
  <c r="W51"/>
  <c r="V125"/>
  <c r="V145"/>
  <c r="J100" i="34"/>
  <c r="J143" s="1"/>
  <c r="J120"/>
  <c r="K118"/>
  <c r="K101" s="1"/>
  <c r="K130"/>
  <c r="G74"/>
  <c r="H35"/>
  <c r="M44"/>
  <c r="M114" s="1"/>
  <c r="H39"/>
  <c r="G113"/>
  <c r="G109" s="1"/>
  <c r="M37"/>
  <c r="L108"/>
  <c r="L111"/>
  <c r="M48"/>
  <c r="L117"/>
  <c r="L127"/>
  <c r="I120"/>
  <c r="I102"/>
  <c r="F109"/>
  <c r="F144" s="1"/>
  <c r="G126" i="32" l="1"/>
  <c r="H126"/>
  <c r="J56"/>
  <c r="I126"/>
  <c r="AE72" i="31"/>
  <c r="AF33"/>
  <c r="AH122"/>
  <c r="AI43"/>
  <c r="AE118"/>
  <c r="AE130"/>
  <c r="AE128" s="1"/>
  <c r="AE123"/>
  <c r="AF42"/>
  <c r="AF129"/>
  <c r="AG37"/>
  <c r="AF108"/>
  <c r="AF121"/>
  <c r="AF111"/>
  <c r="AE127"/>
  <c r="AF48"/>
  <c r="AE117"/>
  <c r="AD39"/>
  <c r="AC113"/>
  <c r="AB101" i="30"/>
  <c r="AB109"/>
  <c r="AC114"/>
  <c r="AD44"/>
  <c r="Z35"/>
  <c r="Y74"/>
  <c r="AG116"/>
  <c r="AH51"/>
  <c r="AA107"/>
  <c r="AB34"/>
  <c r="AA73"/>
  <c r="AE115"/>
  <c r="AF54"/>
  <c r="W125" i="38"/>
  <c r="W145"/>
  <c r="X51"/>
  <c r="Y144"/>
  <c r="Z54"/>
  <c r="Y128"/>
  <c r="Z151"/>
  <c r="Z117"/>
  <c r="AA43"/>
  <c r="I100" i="34"/>
  <c r="I143" s="1"/>
  <c r="H113"/>
  <c r="I39"/>
  <c r="H74"/>
  <c r="I35"/>
  <c r="M127"/>
  <c r="N48"/>
  <c r="M117"/>
  <c r="N44"/>
  <c r="N114" s="1"/>
  <c r="K128"/>
  <c r="N37"/>
  <c r="M111"/>
  <c r="M108"/>
  <c r="L118"/>
  <c r="L101" s="1"/>
  <c r="L130"/>
  <c r="L128" s="1"/>
  <c r="L102" s="1"/>
  <c r="J126" i="32" l="1"/>
  <c r="K56"/>
  <c r="AE39" i="31"/>
  <c r="AD113"/>
  <c r="AI122"/>
  <c r="AJ43"/>
  <c r="AG121"/>
  <c r="AG111"/>
  <c r="AG129"/>
  <c r="AK129" s="1"/>
  <c r="AH37"/>
  <c r="AG108"/>
  <c r="AF127"/>
  <c r="AG48"/>
  <c r="AF117"/>
  <c r="AF118"/>
  <c r="AF130"/>
  <c r="AF128" s="1"/>
  <c r="AG33"/>
  <c r="AF72"/>
  <c r="AG42"/>
  <c r="AF123"/>
  <c r="AF115" i="30"/>
  <c r="AG54"/>
  <c r="Z74"/>
  <c r="AA35"/>
  <c r="AB107"/>
  <c r="AB73"/>
  <c r="AC34"/>
  <c r="AC101"/>
  <c r="AC109"/>
  <c r="AH116"/>
  <c r="AI51"/>
  <c r="AD114"/>
  <c r="AE44"/>
  <c r="X145" i="38"/>
  <c r="X125"/>
  <c r="Y51"/>
  <c r="AA151"/>
  <c r="AA117"/>
  <c r="AB43"/>
  <c r="Z128"/>
  <c r="AA54"/>
  <c r="Z144"/>
  <c r="L120" i="34"/>
  <c r="L100"/>
  <c r="L140" s="1"/>
  <c r="K102"/>
  <c r="K120"/>
  <c r="M118"/>
  <c r="M101" s="1"/>
  <c r="M130"/>
  <c r="O44"/>
  <c r="O114" s="1"/>
  <c r="I74"/>
  <c r="J35"/>
  <c r="H109"/>
  <c r="O37"/>
  <c r="N111"/>
  <c r="N108"/>
  <c r="N117"/>
  <c r="N127"/>
  <c r="O48"/>
  <c r="J39"/>
  <c r="I113"/>
  <c r="I109" s="1"/>
  <c r="K126" i="32" l="1"/>
  <c r="L56"/>
  <c r="AG123" i="31"/>
  <c r="AH42"/>
  <c r="AG127"/>
  <c r="AG117"/>
  <c r="AH48"/>
  <c r="AE113"/>
  <c r="AF39"/>
  <c r="AH108"/>
  <c r="AH111"/>
  <c r="AI37"/>
  <c r="AG118"/>
  <c r="AG130"/>
  <c r="AG128" s="1"/>
  <c r="AK121"/>
  <c r="AH33"/>
  <c r="AG72"/>
  <c r="E15" i="32"/>
  <c r="E43" s="1"/>
  <c r="F43" s="1"/>
  <c r="AJ122" i="31"/>
  <c r="AE114" i="30"/>
  <c r="AF44"/>
  <c r="AI116"/>
  <c r="AJ51"/>
  <c r="AC107"/>
  <c r="AC73"/>
  <c r="AD34"/>
  <c r="AG115"/>
  <c r="AH54"/>
  <c r="AD101"/>
  <c r="AD109"/>
  <c r="AA74"/>
  <c r="AB35"/>
  <c r="O121" i="34"/>
  <c r="O129"/>
  <c r="AB151" i="38"/>
  <c r="AC43"/>
  <c r="AB117"/>
  <c r="Y125"/>
  <c r="Z51"/>
  <c r="Y145"/>
  <c r="AA144"/>
  <c r="AA128"/>
  <c r="AB54"/>
  <c r="K100" i="34"/>
  <c r="K143" s="1"/>
  <c r="P37"/>
  <c r="O108"/>
  <c r="O111"/>
  <c r="J113"/>
  <c r="J109" s="1"/>
  <c r="K39"/>
  <c r="N118"/>
  <c r="N101" s="1"/>
  <c r="N130"/>
  <c r="N128" s="1"/>
  <c r="N102" s="1"/>
  <c r="M128"/>
  <c r="K35"/>
  <c r="J74"/>
  <c r="P44"/>
  <c r="P114" s="1"/>
  <c r="O127"/>
  <c r="O117"/>
  <c r="P48"/>
  <c r="G43" i="32" l="1"/>
  <c r="H43" s="1"/>
  <c r="H122" s="1"/>
  <c r="I43"/>
  <c r="L126"/>
  <c r="M56"/>
  <c r="F122"/>
  <c r="G122"/>
  <c r="F131" i="31"/>
  <c r="AI48"/>
  <c r="AH117"/>
  <c r="AH127"/>
  <c r="AK122"/>
  <c r="AG39"/>
  <c r="AF113"/>
  <c r="AI33"/>
  <c r="AH72"/>
  <c r="AI108"/>
  <c r="AI111"/>
  <c r="AJ37"/>
  <c r="AI42"/>
  <c r="AH123"/>
  <c r="AH118"/>
  <c r="AH130"/>
  <c r="AH128" s="1"/>
  <c r="AC35" i="30"/>
  <c r="AB74"/>
  <c r="AH115"/>
  <c r="AI54"/>
  <c r="AE101"/>
  <c r="AE109"/>
  <c r="AF114"/>
  <c r="AG44"/>
  <c r="AD107"/>
  <c r="AE34"/>
  <c r="AD73"/>
  <c r="AJ116"/>
  <c r="AK116" s="1"/>
  <c r="E23" i="31"/>
  <c r="E51" s="1"/>
  <c r="F51" s="1"/>
  <c r="P129" i="34"/>
  <c r="P121"/>
  <c r="AC54" i="38"/>
  <c r="AB144"/>
  <c r="AB128"/>
  <c r="Z145"/>
  <c r="AA51"/>
  <c r="Z125"/>
  <c r="AD43"/>
  <c r="AC117"/>
  <c r="AC151"/>
  <c r="L35" i="34"/>
  <c r="K74"/>
  <c r="Q44"/>
  <c r="Q114" s="1"/>
  <c r="M120"/>
  <c r="M102"/>
  <c r="L39"/>
  <c r="K113"/>
  <c r="Q37"/>
  <c r="P111"/>
  <c r="P108"/>
  <c r="N100"/>
  <c r="N143" s="1"/>
  <c r="O118"/>
  <c r="O101" s="1"/>
  <c r="O130"/>
  <c r="O128" s="1"/>
  <c r="O102" s="1"/>
  <c r="P117"/>
  <c r="Q48"/>
  <c r="P127"/>
  <c r="N120"/>
  <c r="M126" i="32" l="1"/>
  <c r="N56"/>
  <c r="J43"/>
  <c r="I122"/>
  <c r="AJ42" i="31"/>
  <c r="AI123"/>
  <c r="AI118"/>
  <c r="AI130"/>
  <c r="AI128" s="1"/>
  <c r="E9" i="32"/>
  <c r="E37" s="1"/>
  <c r="F37" s="1"/>
  <c r="AJ108" i="31"/>
  <c r="AJ111"/>
  <c r="AI117"/>
  <c r="AI127"/>
  <c r="AJ48"/>
  <c r="AI72"/>
  <c r="AJ33"/>
  <c r="AG113"/>
  <c r="AH39"/>
  <c r="F179"/>
  <c r="G51"/>
  <c r="F116"/>
  <c r="AC74" i="30"/>
  <c r="AD35"/>
  <c r="AE107"/>
  <c r="AE73"/>
  <c r="AF34"/>
  <c r="AF101"/>
  <c r="AF109"/>
  <c r="AF144" s="1"/>
  <c r="AG114"/>
  <c r="AH44"/>
  <c r="AI115"/>
  <c r="AJ54"/>
  <c r="AA125" i="38"/>
  <c r="AA145"/>
  <c r="AB51"/>
  <c r="AC144"/>
  <c r="AC128"/>
  <c r="AD54"/>
  <c r="AD151"/>
  <c r="AE43"/>
  <c r="AD117"/>
  <c r="M100" i="34"/>
  <c r="M140" s="1"/>
  <c r="P118"/>
  <c r="P101" s="1"/>
  <c r="P130"/>
  <c r="P128" s="1"/>
  <c r="P102" s="1"/>
  <c r="M39"/>
  <c r="L113"/>
  <c r="L109" s="1"/>
  <c r="L144" s="1"/>
  <c r="L74"/>
  <c r="M35"/>
  <c r="K109"/>
  <c r="O100"/>
  <c r="O143" s="1"/>
  <c r="O120"/>
  <c r="R37"/>
  <c r="Q111"/>
  <c r="Q108"/>
  <c r="R44"/>
  <c r="R114" s="1"/>
  <c r="R48"/>
  <c r="Q117"/>
  <c r="Q127"/>
  <c r="G37" i="32" l="1"/>
  <c r="H37" s="1"/>
  <c r="H178" s="1"/>
  <c r="N126"/>
  <c r="O56"/>
  <c r="H111"/>
  <c r="H121"/>
  <c r="H108"/>
  <c r="K43"/>
  <c r="J122"/>
  <c r="F111"/>
  <c r="F108"/>
  <c r="F178"/>
  <c r="G108"/>
  <c r="G121"/>
  <c r="AJ123" i="31"/>
  <c r="E14" i="32"/>
  <c r="E42" s="1"/>
  <c r="F42" s="1"/>
  <c r="E20"/>
  <c r="E48" s="1"/>
  <c r="F48" s="1"/>
  <c r="AJ117" i="31"/>
  <c r="AK117" s="1"/>
  <c r="AJ127"/>
  <c r="AK127" s="1"/>
  <c r="AK108"/>
  <c r="AJ118"/>
  <c r="AK118" s="1"/>
  <c r="AJ130"/>
  <c r="AH113"/>
  <c r="AI39"/>
  <c r="AK111"/>
  <c r="E5" i="32"/>
  <c r="E33" s="1"/>
  <c r="F33" s="1"/>
  <c r="AJ72" i="31"/>
  <c r="AD74" i="30"/>
  <c r="AE35"/>
  <c r="G179" i="31"/>
  <c r="G116"/>
  <c r="H51"/>
  <c r="AG101" i="30"/>
  <c r="AG109"/>
  <c r="AG144" s="1"/>
  <c r="AJ115"/>
  <c r="AK115" s="1"/>
  <c r="E26" i="31"/>
  <c r="E54" s="1"/>
  <c r="F54" s="1"/>
  <c r="AH114" i="30"/>
  <c r="AI44"/>
  <c r="AF107"/>
  <c r="AG34"/>
  <c r="AF73"/>
  <c r="AD144" i="38"/>
  <c r="AE54"/>
  <c r="AD128"/>
  <c r="AC51"/>
  <c r="AB145"/>
  <c r="AB125"/>
  <c r="AF43"/>
  <c r="AE117"/>
  <c r="AE151"/>
  <c r="P120" i="34"/>
  <c r="P100"/>
  <c r="P143" s="1"/>
  <c r="S48"/>
  <c r="R117"/>
  <c r="R127"/>
  <c r="Q118"/>
  <c r="Q101" s="1"/>
  <c r="Q130"/>
  <c r="Q128" s="1"/>
  <c r="Q102" s="1"/>
  <c r="M74"/>
  <c r="N35"/>
  <c r="S44"/>
  <c r="S114" s="1"/>
  <c r="M113"/>
  <c r="N39"/>
  <c r="S37"/>
  <c r="R108"/>
  <c r="R111"/>
  <c r="H129" i="32" l="1"/>
  <c r="G33"/>
  <c r="H33" s="1"/>
  <c r="G129"/>
  <c r="G178"/>
  <c r="I37"/>
  <c r="I121" s="1"/>
  <c r="G42"/>
  <c r="H42" s="1"/>
  <c r="H123" s="1"/>
  <c r="G48"/>
  <c r="H48" s="1"/>
  <c r="H127" s="1"/>
  <c r="G111"/>
  <c r="H118"/>
  <c r="H130"/>
  <c r="H117"/>
  <c r="I108"/>
  <c r="J37"/>
  <c r="I129"/>
  <c r="I111"/>
  <c r="P56"/>
  <c r="O126"/>
  <c r="L43"/>
  <c r="K122"/>
  <c r="I33"/>
  <c r="H72"/>
  <c r="AJ39" i="31"/>
  <c r="AI113"/>
  <c r="AK123"/>
  <c r="G118" i="32"/>
  <c r="G130"/>
  <c r="G128" s="1"/>
  <c r="F72"/>
  <c r="G72"/>
  <c r="F123"/>
  <c r="F118"/>
  <c r="F130"/>
  <c r="F127"/>
  <c r="F117"/>
  <c r="AJ128" i="31"/>
  <c r="AK130"/>
  <c r="AI114" i="30"/>
  <c r="AJ44"/>
  <c r="H179" i="31"/>
  <c r="H116"/>
  <c r="I51"/>
  <c r="AG107" i="30"/>
  <c r="AG73"/>
  <c r="AH34"/>
  <c r="F180" i="31"/>
  <c r="F115"/>
  <c r="G54"/>
  <c r="AE74" i="30"/>
  <c r="AF35"/>
  <c r="AH101"/>
  <c r="AH109"/>
  <c r="AH144" s="1"/>
  <c r="AF117" i="38"/>
  <c r="AG43"/>
  <c r="AF151"/>
  <c r="AF54"/>
  <c r="AE128"/>
  <c r="AE144"/>
  <c r="AC125"/>
  <c r="AC145"/>
  <c r="AD51"/>
  <c r="Q120" i="34"/>
  <c r="Q100"/>
  <c r="Q141" s="1"/>
  <c r="T37"/>
  <c r="S111"/>
  <c r="S108"/>
  <c r="M109"/>
  <c r="M144" s="1"/>
  <c r="O35"/>
  <c r="N74"/>
  <c r="O39"/>
  <c r="N113"/>
  <c r="N109" s="1"/>
  <c r="T44"/>
  <c r="T114" s="1"/>
  <c r="S117"/>
  <c r="T48"/>
  <c r="S127"/>
  <c r="R118"/>
  <c r="R101" s="1"/>
  <c r="R130"/>
  <c r="R128" s="1"/>
  <c r="R120" s="1"/>
  <c r="I42" i="32" l="1"/>
  <c r="I178"/>
  <c r="H128"/>
  <c r="G117"/>
  <c r="I48"/>
  <c r="I127" s="1"/>
  <c r="G123"/>
  <c r="G127"/>
  <c r="P126"/>
  <c r="Q56"/>
  <c r="I72"/>
  <c r="J33"/>
  <c r="J129"/>
  <c r="K37"/>
  <c r="J178"/>
  <c r="J111"/>
  <c r="J121"/>
  <c r="J108"/>
  <c r="L122"/>
  <c r="M43"/>
  <c r="I118"/>
  <c r="I130"/>
  <c r="J42"/>
  <c r="I123"/>
  <c r="AK128" i="31"/>
  <c r="AJ113"/>
  <c r="E11" i="32"/>
  <c r="E39" s="1"/>
  <c r="F39" s="1"/>
  <c r="F128"/>
  <c r="AH107" i="30"/>
  <c r="AI34"/>
  <c r="AH73"/>
  <c r="I179" i="31"/>
  <c r="I116"/>
  <c r="J51"/>
  <c r="AJ114" i="30"/>
  <c r="E16" i="31"/>
  <c r="E44" s="1"/>
  <c r="F44" s="1"/>
  <c r="AG35" i="30"/>
  <c r="AF74"/>
  <c r="AI101"/>
  <c r="AI109"/>
  <c r="AI144" s="1"/>
  <c r="G180" i="31"/>
  <c r="G115"/>
  <c r="H54"/>
  <c r="AD145" i="38"/>
  <c r="AD125"/>
  <c r="AE51"/>
  <c r="AG151"/>
  <c r="AH43"/>
  <c r="AG117"/>
  <c r="AF128"/>
  <c r="AF144"/>
  <c r="AG54"/>
  <c r="R102" i="34"/>
  <c r="T117"/>
  <c r="U48"/>
  <c r="T127"/>
  <c r="P39"/>
  <c r="O113"/>
  <c r="O109" s="1"/>
  <c r="U37"/>
  <c r="T108"/>
  <c r="T111"/>
  <c r="P35"/>
  <c r="O74"/>
  <c r="U44"/>
  <c r="S118"/>
  <c r="S101" s="1"/>
  <c r="S130"/>
  <c r="S128" s="1"/>
  <c r="S120" s="1"/>
  <c r="J48" i="32" l="1"/>
  <c r="G39"/>
  <c r="H39" s="1"/>
  <c r="H113" s="1"/>
  <c r="I117"/>
  <c r="Q126"/>
  <c r="R56"/>
  <c r="J118"/>
  <c r="J130"/>
  <c r="J128" s="1"/>
  <c r="K178"/>
  <c r="L37"/>
  <c r="K111"/>
  <c r="K108"/>
  <c r="K42"/>
  <c r="J123"/>
  <c r="K48"/>
  <c r="J127"/>
  <c r="J117"/>
  <c r="K33"/>
  <c r="J72"/>
  <c r="I128"/>
  <c r="M122"/>
  <c r="N43"/>
  <c r="AK113" i="31"/>
  <c r="F113" i="32"/>
  <c r="H180" i="31"/>
  <c r="H115"/>
  <c r="I54"/>
  <c r="G44"/>
  <c r="F114"/>
  <c r="AI107" i="30"/>
  <c r="AI73"/>
  <c r="AJ34"/>
  <c r="AH35"/>
  <c r="AG74"/>
  <c r="J179" i="31"/>
  <c r="J116"/>
  <c r="K51"/>
  <c r="AJ101" i="30"/>
  <c r="AJ109"/>
  <c r="AK114"/>
  <c r="U114" i="34"/>
  <c r="AH117" i="38"/>
  <c r="AI43"/>
  <c r="AH151"/>
  <c r="AE125"/>
  <c r="AE145"/>
  <c r="AF51"/>
  <c r="AG128"/>
  <c r="AG144"/>
  <c r="AH54"/>
  <c r="R100" i="34"/>
  <c r="R143" s="1"/>
  <c r="V44"/>
  <c r="V114" s="1"/>
  <c r="S102"/>
  <c r="Q35"/>
  <c r="P74"/>
  <c r="V37"/>
  <c r="U111"/>
  <c r="U108"/>
  <c r="V48"/>
  <c r="U117"/>
  <c r="U127"/>
  <c r="T118"/>
  <c r="T130"/>
  <c r="T128" s="1"/>
  <c r="T120" s="1"/>
  <c r="Q39"/>
  <c r="P113"/>
  <c r="P109" s="1"/>
  <c r="G113" i="32" l="1"/>
  <c r="I39"/>
  <c r="I113" s="1"/>
  <c r="K127"/>
  <c r="L48"/>
  <c r="K117"/>
  <c r="O43"/>
  <c r="N122"/>
  <c r="K118"/>
  <c r="K130"/>
  <c r="K128" s="1"/>
  <c r="K72"/>
  <c r="L33"/>
  <c r="L42"/>
  <c r="K123"/>
  <c r="L178"/>
  <c r="L111"/>
  <c r="M37"/>
  <c r="L108"/>
  <c r="S56"/>
  <c r="R126"/>
  <c r="J39"/>
  <c r="K179" i="31"/>
  <c r="L51"/>
  <c r="K116"/>
  <c r="AH74" i="30"/>
  <c r="AI35"/>
  <c r="F101" i="31"/>
  <c r="F109"/>
  <c r="AJ144" i="30"/>
  <c r="AK144" s="1"/>
  <c r="AK109"/>
  <c r="I180" i="31"/>
  <c r="J54"/>
  <c r="I115"/>
  <c r="AK101" i="30"/>
  <c r="AJ107"/>
  <c r="AK107" s="1"/>
  <c r="AJ73"/>
  <c r="E6" i="31"/>
  <c r="E34" s="1"/>
  <c r="F34" s="1"/>
  <c r="G114"/>
  <c r="H44"/>
  <c r="AH144" i="38"/>
  <c r="AH128"/>
  <c r="AI54"/>
  <c r="AF125"/>
  <c r="AF145"/>
  <c r="AG51"/>
  <c r="AI151"/>
  <c r="AI117"/>
  <c r="AJ43"/>
  <c r="S100" i="34"/>
  <c r="S140" s="1"/>
  <c r="T102"/>
  <c r="W37"/>
  <c r="V108"/>
  <c r="V111"/>
  <c r="R39"/>
  <c r="Q113"/>
  <c r="Q109" s="1"/>
  <c r="U118"/>
  <c r="U101" s="1"/>
  <c r="U130"/>
  <c r="U128" s="1"/>
  <c r="U102" s="1"/>
  <c r="Q74"/>
  <c r="R35"/>
  <c r="W44"/>
  <c r="W114" s="1"/>
  <c r="V127"/>
  <c r="W48"/>
  <c r="V117"/>
  <c r="T101"/>
  <c r="K39" i="32" l="1"/>
  <c r="J113"/>
  <c r="S126"/>
  <c r="T56"/>
  <c r="P43"/>
  <c r="Q43" s="1"/>
  <c r="O122"/>
  <c r="M42"/>
  <c r="L123"/>
  <c r="M178"/>
  <c r="N37"/>
  <c r="M111"/>
  <c r="M108"/>
  <c r="M48"/>
  <c r="L117"/>
  <c r="L127"/>
  <c r="L118"/>
  <c r="L130"/>
  <c r="L72"/>
  <c r="M33"/>
  <c r="H114" i="31"/>
  <c r="I44"/>
  <c r="J180"/>
  <c r="K54"/>
  <c r="J115"/>
  <c r="AI74" i="30"/>
  <c r="AJ35"/>
  <c r="L179" i="31"/>
  <c r="L116"/>
  <c r="M51"/>
  <c r="G34"/>
  <c r="F73"/>
  <c r="F107"/>
  <c r="G101"/>
  <c r="G109"/>
  <c r="AJ151" i="38"/>
  <c r="AJ117"/>
  <c r="AG125"/>
  <c r="AG145"/>
  <c r="AH51"/>
  <c r="AI144"/>
  <c r="AJ54"/>
  <c r="AI128"/>
  <c r="T100" i="34"/>
  <c r="T140" s="1"/>
  <c r="U120"/>
  <c r="S35"/>
  <c r="R74"/>
  <c r="X37"/>
  <c r="W108"/>
  <c r="W111"/>
  <c r="U100"/>
  <c r="U143" s="1"/>
  <c r="X44"/>
  <c r="X114" s="1"/>
  <c r="V118"/>
  <c r="V101" s="1"/>
  <c r="V130"/>
  <c r="V128" s="1"/>
  <c r="V120" s="1"/>
  <c r="W117"/>
  <c r="W127"/>
  <c r="X48"/>
  <c r="S39"/>
  <c r="R113"/>
  <c r="R109" s="1"/>
  <c r="M118" i="32" l="1"/>
  <c r="M130"/>
  <c r="M128" s="1"/>
  <c r="L39"/>
  <c r="K113"/>
  <c r="P122"/>
  <c r="L128"/>
  <c r="N48"/>
  <c r="M127"/>
  <c r="M117"/>
  <c r="R43"/>
  <c r="Q122"/>
  <c r="N108"/>
  <c r="N111"/>
  <c r="N178"/>
  <c r="O37"/>
  <c r="N33"/>
  <c r="M72"/>
  <c r="M123"/>
  <c r="N42"/>
  <c r="U56"/>
  <c r="T126"/>
  <c r="H101" i="31"/>
  <c r="H109"/>
  <c r="M179"/>
  <c r="N51"/>
  <c r="O51" s="1"/>
  <c r="P51" s="1"/>
  <c r="M116"/>
  <c r="I114"/>
  <c r="J44"/>
  <c r="G73"/>
  <c r="H34"/>
  <c r="G107"/>
  <c r="E7"/>
  <c r="E35" s="1"/>
  <c r="F35" s="1"/>
  <c r="AJ74" i="30"/>
  <c r="K180" i="31"/>
  <c r="K115"/>
  <c r="L54"/>
  <c r="X129" i="34"/>
  <c r="X121"/>
  <c r="AH125" i="38"/>
  <c r="AH145"/>
  <c r="AI51"/>
  <c r="AK151"/>
  <c r="AJ128"/>
  <c r="AJ144"/>
  <c r="AK144" s="1"/>
  <c r="V102" i="34"/>
  <c r="X117"/>
  <c r="X127"/>
  <c r="Y48"/>
  <c r="S74"/>
  <c r="T35"/>
  <c r="T39"/>
  <c r="S113"/>
  <c r="S109" s="1"/>
  <c r="S144" s="1"/>
  <c r="Y44"/>
  <c r="Y114" s="1"/>
  <c r="Y37"/>
  <c r="X111"/>
  <c r="X108"/>
  <c r="W118"/>
  <c r="W101" s="1"/>
  <c r="W130"/>
  <c r="W128" s="1"/>
  <c r="W102" s="1"/>
  <c r="O48" i="32" l="1"/>
  <c r="N127"/>
  <c r="N117"/>
  <c r="O121"/>
  <c r="O108"/>
  <c r="O178"/>
  <c r="O129"/>
  <c r="O111"/>
  <c r="P37"/>
  <c r="M39"/>
  <c r="L113"/>
  <c r="O33"/>
  <c r="N72"/>
  <c r="O42"/>
  <c r="N123"/>
  <c r="N118"/>
  <c r="N130"/>
  <c r="N128" s="1"/>
  <c r="V56"/>
  <c r="U126"/>
  <c r="S43"/>
  <c r="R122"/>
  <c r="P179" i="31"/>
  <c r="P116"/>
  <c r="Q51"/>
  <c r="G35"/>
  <c r="F74"/>
  <c r="J114"/>
  <c r="K44"/>
  <c r="L180"/>
  <c r="L115"/>
  <c r="M54"/>
  <c r="N179"/>
  <c r="N116"/>
  <c r="O116"/>
  <c r="O179"/>
  <c r="H144"/>
  <c r="H73"/>
  <c r="I34"/>
  <c r="H107"/>
  <c r="I101"/>
  <c r="I109"/>
  <c r="I144" s="1"/>
  <c r="Y129" i="34"/>
  <c r="Y121"/>
  <c r="AI145" i="38"/>
  <c r="AJ51"/>
  <c r="AI125"/>
  <c r="V100" i="34"/>
  <c r="V143" s="1"/>
  <c r="Z37"/>
  <c r="Y111"/>
  <c r="Y108"/>
  <c r="U35"/>
  <c r="T74"/>
  <c r="X118"/>
  <c r="X101" s="1"/>
  <c r="X130"/>
  <c r="X128" s="1"/>
  <c r="X102" s="1"/>
  <c r="Z44"/>
  <c r="Z114" s="1"/>
  <c r="W120"/>
  <c r="Y127"/>
  <c r="Z48"/>
  <c r="Y117"/>
  <c r="U39"/>
  <c r="T113"/>
  <c r="T109" s="1"/>
  <c r="T144" s="1"/>
  <c r="W100"/>
  <c r="W143" s="1"/>
  <c r="W56" i="32" l="1"/>
  <c r="V126"/>
  <c r="P42"/>
  <c r="Q42" s="1"/>
  <c r="O123"/>
  <c r="P33"/>
  <c r="P72" s="1"/>
  <c r="O72"/>
  <c r="Q37"/>
  <c r="Q129" s="1"/>
  <c r="P111"/>
  <c r="P178"/>
  <c r="P129"/>
  <c r="P108"/>
  <c r="P121"/>
  <c r="O118"/>
  <c r="O130"/>
  <c r="O128" s="1"/>
  <c r="P48"/>
  <c r="O127"/>
  <c r="O117"/>
  <c r="N39"/>
  <c r="M113"/>
  <c r="S122"/>
  <c r="T43"/>
  <c r="Q179" i="31"/>
  <c r="Q116"/>
  <c r="R51"/>
  <c r="J34"/>
  <c r="I73"/>
  <c r="I107"/>
  <c r="M180"/>
  <c r="N54"/>
  <c r="O54" s="1"/>
  <c r="P54" s="1"/>
  <c r="M115"/>
  <c r="K114"/>
  <c r="L44"/>
  <c r="G74"/>
  <c r="H35"/>
  <c r="J101"/>
  <c r="J109"/>
  <c r="AJ145" i="38"/>
  <c r="AK145" s="1"/>
  <c r="AJ125"/>
  <c r="X120" i="34"/>
  <c r="AA37"/>
  <c r="Z108"/>
  <c r="Z111"/>
  <c r="Z127"/>
  <c r="AA48"/>
  <c r="Z117"/>
  <c r="X100"/>
  <c r="X143" s="1"/>
  <c r="Y118"/>
  <c r="Y101" s="1"/>
  <c r="Y130"/>
  <c r="Y128" s="1"/>
  <c r="Y102" s="1"/>
  <c r="U113"/>
  <c r="U109" s="1"/>
  <c r="V39"/>
  <c r="AA44"/>
  <c r="AA114" s="1"/>
  <c r="U74"/>
  <c r="V35"/>
  <c r="R42" i="32" l="1"/>
  <c r="Q123"/>
  <c r="O39"/>
  <c r="N113"/>
  <c r="W126"/>
  <c r="X56"/>
  <c r="U43"/>
  <c r="T122"/>
  <c r="P127"/>
  <c r="P117"/>
  <c r="Q48"/>
  <c r="P118"/>
  <c r="P130"/>
  <c r="P128" s="1"/>
  <c r="R37"/>
  <c r="Q121"/>
  <c r="Q108"/>
  <c r="Q111"/>
  <c r="Q178"/>
  <c r="Q33"/>
  <c r="P123"/>
  <c r="R179" i="31"/>
  <c r="S51"/>
  <c r="R116"/>
  <c r="P180"/>
  <c r="Q54"/>
  <c r="P115"/>
  <c r="N180"/>
  <c r="N115"/>
  <c r="O180"/>
  <c r="O115"/>
  <c r="J73"/>
  <c r="K34"/>
  <c r="J107"/>
  <c r="J144"/>
  <c r="I35"/>
  <c r="H74"/>
  <c r="K101"/>
  <c r="K109"/>
  <c r="K144" s="1"/>
  <c r="L114"/>
  <c r="M44"/>
  <c r="V113" i="34"/>
  <c r="V109" s="1"/>
  <c r="W39"/>
  <c r="AB37"/>
  <c r="AA111"/>
  <c r="AA108"/>
  <c r="W35"/>
  <c r="V74"/>
  <c r="AB44"/>
  <c r="AB114" s="1"/>
  <c r="AA127"/>
  <c r="AA117"/>
  <c r="AB48"/>
  <c r="Z118"/>
  <c r="Z101" s="1"/>
  <c r="Z130"/>
  <c r="Z128" s="1"/>
  <c r="Z120" s="1"/>
  <c r="Y100"/>
  <c r="Y143" s="1"/>
  <c r="Y120"/>
  <c r="R33" i="32" l="1"/>
  <c r="Q72"/>
  <c r="Q127"/>
  <c r="R48"/>
  <c r="Q117"/>
  <c r="V43"/>
  <c r="U122"/>
  <c r="Q118"/>
  <c r="Q130"/>
  <c r="Q128" s="1"/>
  <c r="S42"/>
  <c r="R123"/>
  <c r="P39"/>
  <c r="O113"/>
  <c r="R178"/>
  <c r="R111"/>
  <c r="S37"/>
  <c r="R108"/>
  <c r="X126"/>
  <c r="Y56"/>
  <c r="S179" i="31"/>
  <c r="T51"/>
  <c r="S116"/>
  <c r="Q180"/>
  <c r="R54"/>
  <c r="Q115"/>
  <c r="K73"/>
  <c r="L34"/>
  <c r="K107"/>
  <c r="L101"/>
  <c r="L109"/>
  <c r="L144" s="1"/>
  <c r="J35"/>
  <c r="I74"/>
  <c r="M114"/>
  <c r="N44"/>
  <c r="O44" s="1"/>
  <c r="P44" s="1"/>
  <c r="Z102" i="34"/>
  <c r="AC44"/>
  <c r="AC114" s="1"/>
  <c r="AA118"/>
  <c r="AA101" s="1"/>
  <c r="AA130"/>
  <c r="AA128" s="1"/>
  <c r="AA120" s="1"/>
  <c r="AB127"/>
  <c r="AB117"/>
  <c r="AC48"/>
  <c r="X39"/>
  <c r="W113"/>
  <c r="W109" s="1"/>
  <c r="X35"/>
  <c r="W74"/>
  <c r="AC37"/>
  <c r="AB108"/>
  <c r="AB111"/>
  <c r="Y126" i="32" l="1"/>
  <c r="Z56"/>
  <c r="S178"/>
  <c r="S108"/>
  <c r="T37"/>
  <c r="S111"/>
  <c r="P113"/>
  <c r="Q39"/>
  <c r="V122"/>
  <c r="W43"/>
  <c r="S33"/>
  <c r="R72"/>
  <c r="R118"/>
  <c r="R130"/>
  <c r="R128" s="1"/>
  <c r="S123"/>
  <c r="T42"/>
  <c r="R127"/>
  <c r="S48"/>
  <c r="R117"/>
  <c r="R180" i="31"/>
  <c r="S54"/>
  <c r="R115"/>
  <c r="T179"/>
  <c r="T116"/>
  <c r="U51"/>
  <c r="P114"/>
  <c r="Q44"/>
  <c r="K35"/>
  <c r="J74"/>
  <c r="M34"/>
  <c r="L73"/>
  <c r="L107"/>
  <c r="M101"/>
  <c r="M109"/>
  <c r="N114"/>
  <c r="O114"/>
  <c r="Z100" i="34"/>
  <c r="Z140" s="1"/>
  <c r="AA102"/>
  <c r="Y39"/>
  <c r="X113"/>
  <c r="X109" s="1"/>
  <c r="AD44"/>
  <c r="AD114" s="1"/>
  <c r="AC108"/>
  <c r="AD37"/>
  <c r="AC111"/>
  <c r="AB118"/>
  <c r="AB101" s="1"/>
  <c r="AB130"/>
  <c r="AB128" s="1"/>
  <c r="AB120" s="1"/>
  <c r="Y35"/>
  <c r="X74"/>
  <c r="AC117"/>
  <c r="AD48"/>
  <c r="AC127"/>
  <c r="T33" i="32" l="1"/>
  <c r="S72"/>
  <c r="S117"/>
  <c r="T48"/>
  <c r="S127"/>
  <c r="R39"/>
  <c r="Q113"/>
  <c r="S118"/>
  <c r="S130"/>
  <c r="S128" s="1"/>
  <c r="Z126"/>
  <c r="AA56"/>
  <c r="T178"/>
  <c r="U37"/>
  <c r="T111"/>
  <c r="T108"/>
  <c r="U42"/>
  <c r="T123"/>
  <c r="W122"/>
  <c r="X43"/>
  <c r="P101" i="31"/>
  <c r="P109"/>
  <c r="P144" s="1"/>
  <c r="S180"/>
  <c r="S115"/>
  <c r="T54"/>
  <c r="Q114"/>
  <c r="R44"/>
  <c r="V51"/>
  <c r="U179"/>
  <c r="U116"/>
  <c r="N101"/>
  <c r="N109"/>
  <c r="K74"/>
  <c r="L35"/>
  <c r="O101"/>
  <c r="O109"/>
  <c r="N34"/>
  <c r="O34" s="1"/>
  <c r="P34" s="1"/>
  <c r="M73"/>
  <c r="M107"/>
  <c r="AA100" i="34"/>
  <c r="AA140" s="1"/>
  <c r="AE44"/>
  <c r="AE114" s="1"/>
  <c r="Z39"/>
  <c r="Y113"/>
  <c r="Y109" s="1"/>
  <c r="AE48"/>
  <c r="AD117"/>
  <c r="AD127"/>
  <c r="AC118"/>
  <c r="AC101" s="1"/>
  <c r="AC130"/>
  <c r="AC128" s="1"/>
  <c r="AC102" s="1"/>
  <c r="Z35"/>
  <c r="Y74"/>
  <c r="AE37"/>
  <c r="AD108"/>
  <c r="AD111"/>
  <c r="AB102"/>
  <c r="V42" i="32" l="1"/>
  <c r="U123"/>
  <c r="T72"/>
  <c r="U33"/>
  <c r="U178"/>
  <c r="U111"/>
  <c r="U108"/>
  <c r="U121"/>
  <c r="V37"/>
  <c r="U129"/>
  <c r="R113"/>
  <c r="S39"/>
  <c r="AA126"/>
  <c r="AB56"/>
  <c r="Y43"/>
  <c r="X122"/>
  <c r="T118"/>
  <c r="T130"/>
  <c r="T128" s="1"/>
  <c r="T127"/>
  <c r="U48"/>
  <c r="T117"/>
  <c r="T180" i="31"/>
  <c r="T115"/>
  <c r="U54"/>
  <c r="P73"/>
  <c r="Q34"/>
  <c r="P107"/>
  <c r="Q101"/>
  <c r="Q109"/>
  <c r="Q144" s="1"/>
  <c r="R114"/>
  <c r="S44"/>
  <c r="V179"/>
  <c r="W51"/>
  <c r="V116"/>
  <c r="N73"/>
  <c r="O73"/>
  <c r="O107"/>
  <c r="N107"/>
  <c r="O144"/>
  <c r="M35"/>
  <c r="L74"/>
  <c r="AE129" i="34"/>
  <c r="AK129" s="1"/>
  <c r="AE121"/>
  <c r="AK121" s="1"/>
  <c r="AB100"/>
  <c r="AB143" s="1"/>
  <c r="AE108"/>
  <c r="AF37"/>
  <c r="AE111"/>
  <c r="AF44"/>
  <c r="AF114" s="1"/>
  <c r="AC100"/>
  <c r="AC143" s="1"/>
  <c r="AD118"/>
  <c r="AD101" s="1"/>
  <c r="AD130"/>
  <c r="AD128" s="1"/>
  <c r="AD120" s="1"/>
  <c r="AE117"/>
  <c r="AE127"/>
  <c r="AF48"/>
  <c r="AA35"/>
  <c r="Z74"/>
  <c r="AA39"/>
  <c r="Z113"/>
  <c r="Z109" s="1"/>
  <c r="Z144" s="1"/>
  <c r="AC120"/>
  <c r="AB126" i="32" l="1"/>
  <c r="AC56"/>
  <c r="U118"/>
  <c r="U130"/>
  <c r="U128" s="1"/>
  <c r="U72"/>
  <c r="V33"/>
  <c r="V121"/>
  <c r="V129"/>
  <c r="V108"/>
  <c r="V111"/>
  <c r="V178"/>
  <c r="W37"/>
  <c r="Z43"/>
  <c r="Y122"/>
  <c r="S113"/>
  <c r="T39"/>
  <c r="V123"/>
  <c r="W42"/>
  <c r="U117"/>
  <c r="U127"/>
  <c r="V48"/>
  <c r="R101" i="31"/>
  <c r="R109"/>
  <c r="R34"/>
  <c r="Q73"/>
  <c r="Q107"/>
  <c r="S114"/>
  <c r="T44"/>
  <c r="U180"/>
  <c r="V54"/>
  <c r="U115"/>
  <c r="W179"/>
  <c r="W116"/>
  <c r="X51"/>
  <c r="M74"/>
  <c r="N35"/>
  <c r="O35" s="1"/>
  <c r="P35" s="1"/>
  <c r="AD102" i="34"/>
  <c r="AE118"/>
  <c r="AE101" s="1"/>
  <c r="AE130"/>
  <c r="AE128" s="1"/>
  <c r="AE120" s="1"/>
  <c r="AB35"/>
  <c r="AA74"/>
  <c r="AG37"/>
  <c r="AF111"/>
  <c r="AF108"/>
  <c r="AB39"/>
  <c r="AA113"/>
  <c r="AA109" s="1"/>
  <c r="AA144" s="1"/>
  <c r="AF127"/>
  <c r="AF117"/>
  <c r="AG48"/>
  <c r="AG44"/>
  <c r="AG114" s="1"/>
  <c r="W123" i="32" l="1"/>
  <c r="X42"/>
  <c r="T113"/>
  <c r="U39"/>
  <c r="W129"/>
  <c r="W178"/>
  <c r="W121"/>
  <c r="W111"/>
  <c r="X37"/>
  <c r="W108"/>
  <c r="V127"/>
  <c r="W48"/>
  <c r="V117"/>
  <c r="AC126"/>
  <c r="AD56"/>
  <c r="V72"/>
  <c r="W33"/>
  <c r="Z122"/>
  <c r="AA43"/>
  <c r="V118"/>
  <c r="V130"/>
  <c r="V128" s="1"/>
  <c r="X179" i="31"/>
  <c r="Y51"/>
  <c r="X116"/>
  <c r="S101"/>
  <c r="S109"/>
  <c r="S144" s="1"/>
  <c r="T114"/>
  <c r="U44"/>
  <c r="S34"/>
  <c r="R73"/>
  <c r="R107"/>
  <c r="P74"/>
  <c r="Q35"/>
  <c r="V180"/>
  <c r="V115"/>
  <c r="W54"/>
  <c r="R144"/>
  <c r="AK144" s="1"/>
  <c r="N74"/>
  <c r="O74"/>
  <c r="AD100" i="34"/>
  <c r="AD143" s="1"/>
  <c r="AH48"/>
  <c r="AG127"/>
  <c r="AG117"/>
  <c r="AB113"/>
  <c r="AB109" s="1"/>
  <c r="AC39"/>
  <c r="AH37"/>
  <c r="AG111"/>
  <c r="AG108"/>
  <c r="AH44"/>
  <c r="AH114" s="1"/>
  <c r="AF118"/>
  <c r="AF101" s="1"/>
  <c r="AF130"/>
  <c r="AF128" s="1"/>
  <c r="AF120" s="1"/>
  <c r="AC35"/>
  <c r="AB74"/>
  <c r="AE102"/>
  <c r="AD126" i="32" l="1"/>
  <c r="AE56"/>
  <c r="X121"/>
  <c r="Y37"/>
  <c r="X178"/>
  <c r="X111"/>
  <c r="X129"/>
  <c r="X108"/>
  <c r="W72"/>
  <c r="X33"/>
  <c r="W118"/>
  <c r="W130"/>
  <c r="W128" s="1"/>
  <c r="X123"/>
  <c r="Y42"/>
  <c r="AB43"/>
  <c r="AA122"/>
  <c r="X48"/>
  <c r="W117"/>
  <c r="W127"/>
  <c r="U113"/>
  <c r="V39"/>
  <c r="W180" i="31"/>
  <c r="W115"/>
  <c r="X54"/>
  <c r="U114"/>
  <c r="V44"/>
  <c r="R35"/>
  <c r="Q74"/>
  <c r="S73"/>
  <c r="T34"/>
  <c r="S107"/>
  <c r="Y179"/>
  <c r="Y116"/>
  <c r="Z51"/>
  <c r="T101"/>
  <c r="T109"/>
  <c r="AE100" i="34"/>
  <c r="AE143" s="1"/>
  <c r="AF102"/>
  <c r="AD35"/>
  <c r="AC74"/>
  <c r="AI44"/>
  <c r="AI114" s="1"/>
  <c r="AC113"/>
  <c r="AC109" s="1"/>
  <c r="AD39"/>
  <c r="AI48"/>
  <c r="AH117"/>
  <c r="AH127"/>
  <c r="AH108"/>
  <c r="AH111"/>
  <c r="AG118"/>
  <c r="AG101" s="1"/>
  <c r="AG130"/>
  <c r="AG128" s="1"/>
  <c r="AG102" s="1"/>
  <c r="Y123" i="32" l="1"/>
  <c r="Z42"/>
  <c r="W39"/>
  <c r="V113"/>
  <c r="Y48"/>
  <c r="X117"/>
  <c r="X127"/>
  <c r="X118"/>
  <c r="X130"/>
  <c r="X128" s="1"/>
  <c r="Y178"/>
  <c r="Y108"/>
  <c r="Y111"/>
  <c r="Z37"/>
  <c r="AC43"/>
  <c r="AB122"/>
  <c r="X72"/>
  <c r="Y33"/>
  <c r="AE126"/>
  <c r="AF56"/>
  <c r="V114" i="31"/>
  <c r="W44"/>
  <c r="T73"/>
  <c r="U34"/>
  <c r="T107"/>
  <c r="X180"/>
  <c r="X115"/>
  <c r="Y54"/>
  <c r="Z179"/>
  <c r="Z116"/>
  <c r="AA51"/>
  <c r="R74"/>
  <c r="S35"/>
  <c r="U101"/>
  <c r="U109"/>
  <c r="AF100" i="34"/>
  <c r="AF143" s="1"/>
  <c r="AG100"/>
  <c r="AG141" s="1"/>
  <c r="AK141" s="1"/>
  <c r="AG120"/>
  <c r="AD74"/>
  <c r="AE35"/>
  <c r="AI108"/>
  <c r="AJ37"/>
  <c r="AI111"/>
  <c r="AD113"/>
  <c r="AD109" s="1"/>
  <c r="AE39"/>
  <c r="AJ44"/>
  <c r="AJ114" s="1"/>
  <c r="AK114" s="1"/>
  <c r="AH118"/>
  <c r="AH101" s="1"/>
  <c r="AH130"/>
  <c r="AH128" s="1"/>
  <c r="AH120" s="1"/>
  <c r="AJ48"/>
  <c r="AI117"/>
  <c r="AI127"/>
  <c r="Z33" i="32" l="1"/>
  <c r="Y72"/>
  <c r="AD43"/>
  <c r="AC122"/>
  <c r="Y118"/>
  <c r="Y130"/>
  <c r="Y128" s="1"/>
  <c r="W113"/>
  <c r="X39"/>
  <c r="AG56"/>
  <c r="AF126"/>
  <c r="Z178"/>
  <c r="AA37"/>
  <c r="Z111"/>
  <c r="Z108"/>
  <c r="Y127"/>
  <c r="Y117"/>
  <c r="Z48"/>
  <c r="AA42"/>
  <c r="Z123"/>
  <c r="Y180" i="31"/>
  <c r="Y115"/>
  <c r="Z54"/>
  <c r="U73"/>
  <c r="V34"/>
  <c r="U107"/>
  <c r="S74"/>
  <c r="T35"/>
  <c r="V101"/>
  <c r="V109"/>
  <c r="W114"/>
  <c r="X44"/>
  <c r="AA179"/>
  <c r="AA116"/>
  <c r="AB51"/>
  <c r="E16" i="35"/>
  <c r="E44" s="1"/>
  <c r="F44" s="1"/>
  <c r="E9"/>
  <c r="E37" s="1"/>
  <c r="F37" s="1"/>
  <c r="E20"/>
  <c r="E48" s="1"/>
  <c r="F48" s="1"/>
  <c r="G37"/>
  <c r="G48"/>
  <c r="G44"/>
  <c r="AH102" i="34"/>
  <c r="AJ127"/>
  <c r="AK127" s="1"/>
  <c r="AJ117"/>
  <c r="AK117" s="1"/>
  <c r="AE113"/>
  <c r="AE109" s="1"/>
  <c r="AF39"/>
  <c r="AI118"/>
  <c r="AI101" s="1"/>
  <c r="AI130"/>
  <c r="AI128" s="1"/>
  <c r="AI120" s="1"/>
  <c r="AJ111"/>
  <c r="AJ108"/>
  <c r="AE74"/>
  <c r="AF35"/>
  <c r="AA178" i="32" l="1"/>
  <c r="F187" s="1"/>
  <c r="AA111"/>
  <c r="AB37"/>
  <c r="AA108"/>
  <c r="X113"/>
  <c r="Y39"/>
  <c r="Z72"/>
  <c r="AA33"/>
  <c r="AA48"/>
  <c r="Z127"/>
  <c r="Z117"/>
  <c r="AH56"/>
  <c r="AG126"/>
  <c r="AA123"/>
  <c r="AB42"/>
  <c r="Z118"/>
  <c r="Z130"/>
  <c r="Z128" s="1"/>
  <c r="AD122"/>
  <c r="AE43"/>
  <c r="W101" i="31"/>
  <c r="W109"/>
  <c r="T74"/>
  <c r="U35"/>
  <c r="AB179"/>
  <c r="AB116"/>
  <c r="AC51"/>
  <c r="X114"/>
  <c r="Y44"/>
  <c r="V73"/>
  <c r="W34"/>
  <c r="V107"/>
  <c r="Z180"/>
  <c r="Z115"/>
  <c r="AA54"/>
  <c r="F114" i="35"/>
  <c r="G129"/>
  <c r="G121"/>
  <c r="G114"/>
  <c r="F111"/>
  <c r="F117"/>
  <c r="F127"/>
  <c r="F108"/>
  <c r="F118" s="1"/>
  <c r="AH100" i="34"/>
  <c r="AH140" s="1"/>
  <c r="AK140" s="1"/>
  <c r="AI102"/>
  <c r="AI100" s="1"/>
  <c r="AI143" s="1"/>
  <c r="AK143" s="1"/>
  <c r="H44" i="35"/>
  <c r="H114" s="1"/>
  <c r="H37"/>
  <c r="G108"/>
  <c r="G111"/>
  <c r="G127"/>
  <c r="G117"/>
  <c r="H48"/>
  <c r="AK111" i="34"/>
  <c r="AF74"/>
  <c r="AG35"/>
  <c r="AJ118"/>
  <c r="AK118" s="1"/>
  <c r="AJ130"/>
  <c r="AF113"/>
  <c r="AF109" s="1"/>
  <c r="AG39"/>
  <c r="AE122" i="32" l="1"/>
  <c r="AF43"/>
  <c r="AC42"/>
  <c r="AB123"/>
  <c r="AH126"/>
  <c r="AI56"/>
  <c r="AA127"/>
  <c r="AB48"/>
  <c r="AA117"/>
  <c r="AA72"/>
  <c r="AB33"/>
  <c r="AB121"/>
  <c r="AB178"/>
  <c r="AC37"/>
  <c r="AB111"/>
  <c r="AB129"/>
  <c r="AK129" s="1"/>
  <c r="AB108"/>
  <c r="Y113"/>
  <c r="Z39"/>
  <c r="AA118"/>
  <c r="AA130"/>
  <c r="AA128" s="1"/>
  <c r="AA180" i="31"/>
  <c r="AA115"/>
  <c r="AB54"/>
  <c r="X34"/>
  <c r="W73"/>
  <c r="W107"/>
  <c r="AC179"/>
  <c r="AD51"/>
  <c r="AC116"/>
  <c r="X101"/>
  <c r="X109"/>
  <c r="Y114"/>
  <c r="Z44"/>
  <c r="U74"/>
  <c r="V35"/>
  <c r="F130" i="35"/>
  <c r="F128" s="1"/>
  <c r="H121"/>
  <c r="H129"/>
  <c r="G118"/>
  <c r="G101" s="1"/>
  <c r="G130"/>
  <c r="G128" s="1"/>
  <c r="G120" s="1"/>
  <c r="I44"/>
  <c r="I114" s="1"/>
  <c r="H117"/>
  <c r="I48"/>
  <c r="H127"/>
  <c r="H108"/>
  <c r="I37"/>
  <c r="H111"/>
  <c r="F101"/>
  <c r="AG74" i="34"/>
  <c r="AH35"/>
  <c r="AH39"/>
  <c r="AG113"/>
  <c r="AG109" s="1"/>
  <c r="AJ101"/>
  <c r="AJ128"/>
  <c r="AK130"/>
  <c r="AB72" i="32" l="1"/>
  <c r="AC33"/>
  <c r="AC48"/>
  <c r="AB117"/>
  <c r="AB127"/>
  <c r="AG43"/>
  <c r="AF122"/>
  <c r="Z113"/>
  <c r="AA39"/>
  <c r="AK121"/>
  <c r="AB118"/>
  <c r="AB130"/>
  <c r="AB128" s="1"/>
  <c r="AC123"/>
  <c r="AD42"/>
  <c r="AJ56"/>
  <c r="AI126"/>
  <c r="AC178"/>
  <c r="AD37"/>
  <c r="AC111"/>
  <c r="AC108"/>
  <c r="Y101" i="31"/>
  <c r="Y109"/>
  <c r="AB180"/>
  <c r="AB115"/>
  <c r="AC54"/>
  <c r="Z114"/>
  <c r="AA44"/>
  <c r="W35"/>
  <c r="V74"/>
  <c r="AD179"/>
  <c r="AE51"/>
  <c r="AD116"/>
  <c r="X73"/>
  <c r="Y34"/>
  <c r="X107"/>
  <c r="G102" i="35"/>
  <c r="G100" s="1"/>
  <c r="G143" s="1"/>
  <c r="H118"/>
  <c r="H101" s="1"/>
  <c r="H130"/>
  <c r="F120"/>
  <c r="F102"/>
  <c r="F100" s="1"/>
  <c r="F143" s="1"/>
  <c r="J37"/>
  <c r="I111"/>
  <c r="I108"/>
  <c r="I127"/>
  <c r="J48"/>
  <c r="I117"/>
  <c r="J44"/>
  <c r="J114" s="1"/>
  <c r="AK101" i="34"/>
  <c r="AH74"/>
  <c r="AK128"/>
  <c r="AJ120"/>
  <c r="AK120" s="1"/>
  <c r="AJ102"/>
  <c r="AH113"/>
  <c r="AH109" s="1"/>
  <c r="AH144" s="1"/>
  <c r="AK144" s="1"/>
  <c r="AD178" i="32" l="1"/>
  <c r="AE37"/>
  <c r="AD111"/>
  <c r="AD108"/>
  <c r="AD123"/>
  <c r="AE42"/>
  <c r="E28" i="33"/>
  <c r="E56" s="1"/>
  <c r="F56" s="1"/>
  <c r="AJ126" i="32"/>
  <c r="AK126" s="1"/>
  <c r="AD33"/>
  <c r="AC72"/>
  <c r="AC118"/>
  <c r="AC130"/>
  <c r="AC128" s="1"/>
  <c r="AB39"/>
  <c r="AA113"/>
  <c r="AH43"/>
  <c r="AG122"/>
  <c r="AD48"/>
  <c r="AC127"/>
  <c r="AC117"/>
  <c r="X35" i="31"/>
  <c r="W74"/>
  <c r="AC180"/>
  <c r="AC115"/>
  <c r="AD54"/>
  <c r="Y73"/>
  <c r="Z34"/>
  <c r="Y107"/>
  <c r="Z101"/>
  <c r="Z109"/>
  <c r="AE179"/>
  <c r="AF51"/>
  <c r="AE116"/>
  <c r="AA114"/>
  <c r="AB44"/>
  <c r="AK102" i="34"/>
  <c r="K44" i="35"/>
  <c r="K114" s="1"/>
  <c r="I118"/>
  <c r="I101" s="1"/>
  <c r="I130"/>
  <c r="I128" s="1"/>
  <c r="I120" s="1"/>
  <c r="H128"/>
  <c r="K48"/>
  <c r="J127"/>
  <c r="J117"/>
  <c r="K37"/>
  <c r="J108"/>
  <c r="J111"/>
  <c r="AI113" i="34"/>
  <c r="AI109" s="1"/>
  <c r="AJ39"/>
  <c r="AJ100"/>
  <c r="AJ35"/>
  <c r="AI74"/>
  <c r="AI43" i="32" l="1"/>
  <c r="AH122"/>
  <c r="AE33"/>
  <c r="AD72"/>
  <c r="AE123"/>
  <c r="AF42"/>
  <c r="AE48"/>
  <c r="AD127"/>
  <c r="AD117"/>
  <c r="AB113"/>
  <c r="AC39"/>
  <c r="AE178"/>
  <c r="AF37"/>
  <c r="AE108"/>
  <c r="AE111"/>
  <c r="F126" i="33"/>
  <c r="G126"/>
  <c r="AD118" i="32"/>
  <c r="AD130"/>
  <c r="AD128" s="1"/>
  <c r="AD180" i="31"/>
  <c r="AD115"/>
  <c r="AE54"/>
  <c r="X74"/>
  <c r="Y35"/>
  <c r="AA101"/>
  <c r="AA109"/>
  <c r="AB114"/>
  <c r="AC44"/>
  <c r="AA34"/>
  <c r="Z73"/>
  <c r="Z107"/>
  <c r="AF179"/>
  <c r="AF116"/>
  <c r="AG51"/>
  <c r="AK100" i="34"/>
  <c r="L37" i="35"/>
  <c r="K108"/>
  <c r="K111"/>
  <c r="AJ74" i="34"/>
  <c r="E7" i="35"/>
  <c r="E35" s="1"/>
  <c r="F35" s="1"/>
  <c r="J118"/>
  <c r="J101" s="1"/>
  <c r="J130"/>
  <c r="K117"/>
  <c r="L48"/>
  <c r="K127"/>
  <c r="L44"/>
  <c r="L114" s="1"/>
  <c r="AJ113" i="34"/>
  <c r="AK113" s="1"/>
  <c r="E11" i="35"/>
  <c r="E39" s="1"/>
  <c r="F39" s="1"/>
  <c r="H120"/>
  <c r="H102"/>
  <c r="H100" s="1"/>
  <c r="H143" s="1"/>
  <c r="I102"/>
  <c r="I100" s="1"/>
  <c r="I143" s="1"/>
  <c r="AF33" i="32" l="1"/>
  <c r="AE72"/>
  <c r="AI122"/>
  <c r="AJ43"/>
  <c r="AK126" i="33"/>
  <c r="AF178" i="32"/>
  <c r="AF108"/>
  <c r="AG37"/>
  <c r="AF111"/>
  <c r="AE118"/>
  <c r="AE130"/>
  <c r="AE128" s="1"/>
  <c r="AG42"/>
  <c r="AF123"/>
  <c r="AD39"/>
  <c r="AC113"/>
  <c r="AF48"/>
  <c r="AE117"/>
  <c r="AE127"/>
  <c r="AC114" i="31"/>
  <c r="AD44"/>
  <c r="Y74"/>
  <c r="Z35"/>
  <c r="AG179"/>
  <c r="G183" s="1"/>
  <c r="AG116"/>
  <c r="AH51"/>
  <c r="AE180"/>
  <c r="AE115"/>
  <c r="AF54"/>
  <c r="AA73"/>
  <c r="AB34"/>
  <c r="AA107"/>
  <c r="AB101"/>
  <c r="AB109"/>
  <c r="AJ109" i="34"/>
  <c r="AK109" s="1"/>
  <c r="J128" i="35"/>
  <c r="G39"/>
  <c r="F113"/>
  <c r="L111"/>
  <c r="M37"/>
  <c r="L108"/>
  <c r="M44"/>
  <c r="M114" s="1"/>
  <c r="L127"/>
  <c r="L117"/>
  <c r="M48"/>
  <c r="G35"/>
  <c r="F74"/>
  <c r="K118"/>
  <c r="K101" s="1"/>
  <c r="K130"/>
  <c r="K128" s="1"/>
  <c r="K120" s="1"/>
  <c r="AG178" i="32" l="1"/>
  <c r="AG108"/>
  <c r="AG111"/>
  <c r="AH37"/>
  <c r="E15" i="33"/>
  <c r="E43" s="1"/>
  <c r="F43" s="1"/>
  <c r="AJ122" i="32"/>
  <c r="AF72"/>
  <c r="AG33"/>
  <c r="AG48"/>
  <c r="AF117"/>
  <c r="AF127"/>
  <c r="AH42"/>
  <c r="AG123"/>
  <c r="AE39"/>
  <c r="AD113"/>
  <c r="AF118"/>
  <c r="AF130"/>
  <c r="AF128" s="1"/>
  <c r="AC101" i="31"/>
  <c r="AC109"/>
  <c r="AH179"/>
  <c r="AH116"/>
  <c r="AI51"/>
  <c r="AF180"/>
  <c r="AF115"/>
  <c r="AG54"/>
  <c r="AD114"/>
  <c r="AE44"/>
  <c r="AC34"/>
  <c r="AB73"/>
  <c r="AB107"/>
  <c r="Z74"/>
  <c r="AA35"/>
  <c r="K102" i="35"/>
  <c r="K100" s="1"/>
  <c r="K140" s="1"/>
  <c r="F109"/>
  <c r="J120"/>
  <c r="J102"/>
  <c r="J100" s="1"/>
  <c r="J140" s="1"/>
  <c r="L118"/>
  <c r="L101" s="1"/>
  <c r="L130"/>
  <c r="L128" s="1"/>
  <c r="L120" s="1"/>
  <c r="N48"/>
  <c r="M127"/>
  <c r="M117"/>
  <c r="N44"/>
  <c r="N114" s="1"/>
  <c r="G74"/>
  <c r="H35"/>
  <c r="M111"/>
  <c r="M108"/>
  <c r="N37"/>
  <c r="G113"/>
  <c r="G109" s="1"/>
  <c r="H39"/>
  <c r="AH33" i="32" l="1"/>
  <c r="AG72"/>
  <c r="F122" i="33"/>
  <c r="G122"/>
  <c r="AK122" i="32"/>
  <c r="AH123"/>
  <c r="AI42"/>
  <c r="AF39"/>
  <c r="AE113"/>
  <c r="AG118"/>
  <c r="AG130"/>
  <c r="AG128" s="1"/>
  <c r="AH48"/>
  <c r="AG117"/>
  <c r="AG127"/>
  <c r="AH178"/>
  <c r="AH111"/>
  <c r="AI37"/>
  <c r="AH108"/>
  <c r="AD101" i="31"/>
  <c r="AD109"/>
  <c r="AI179"/>
  <c r="AI116"/>
  <c r="AJ51"/>
  <c r="AE114"/>
  <c r="AF44"/>
  <c r="AB35"/>
  <c r="AA74"/>
  <c r="AC73"/>
  <c r="AD34"/>
  <c r="AC107"/>
  <c r="AG180"/>
  <c r="F183" s="1"/>
  <c r="AG115"/>
  <c r="AH54"/>
  <c r="L102" i="35"/>
  <c r="L100" s="1"/>
  <c r="L143" s="1"/>
  <c r="N117"/>
  <c r="N127"/>
  <c r="O48"/>
  <c r="N111"/>
  <c r="N108"/>
  <c r="O37"/>
  <c r="I39"/>
  <c r="H113"/>
  <c r="H109" s="1"/>
  <c r="O44"/>
  <c r="O114" s="1"/>
  <c r="M118"/>
  <c r="M101" s="1"/>
  <c r="M130"/>
  <c r="I35"/>
  <c r="H74"/>
  <c r="AH72" i="32" l="1"/>
  <c r="AI33"/>
  <c r="AH127"/>
  <c r="AH117"/>
  <c r="AI48"/>
  <c r="AF113"/>
  <c r="AG39"/>
  <c r="AI178"/>
  <c r="AI111"/>
  <c r="AI108"/>
  <c r="AJ37"/>
  <c r="AH118"/>
  <c r="AH130"/>
  <c r="AH128" s="1"/>
  <c r="AJ42"/>
  <c r="AI123"/>
  <c r="AK122" i="33"/>
  <c r="AC35" i="31"/>
  <c r="AB74"/>
  <c r="AJ116"/>
  <c r="AK116" s="1"/>
  <c r="E23" i="32"/>
  <c r="E51" s="1"/>
  <c r="F51" s="1"/>
  <c r="AJ179" i="31"/>
  <c r="AE101"/>
  <c r="AE109"/>
  <c r="AH180"/>
  <c r="AI54"/>
  <c r="AH115"/>
  <c r="AE34"/>
  <c r="AD73"/>
  <c r="AD107"/>
  <c r="AF114"/>
  <c r="AG44"/>
  <c r="P44" i="35"/>
  <c r="P114" s="1"/>
  <c r="O108"/>
  <c r="O111"/>
  <c r="P37"/>
  <c r="I113"/>
  <c r="J39"/>
  <c r="P48"/>
  <c r="O117"/>
  <c r="O127"/>
  <c r="M128"/>
  <c r="I74"/>
  <c r="J35"/>
  <c r="N118"/>
  <c r="N101" s="1"/>
  <c r="N130"/>
  <c r="N128" s="1"/>
  <c r="N102" s="1"/>
  <c r="G51" i="32" l="1"/>
  <c r="H51" s="1"/>
  <c r="H179" s="1"/>
  <c r="AJ48"/>
  <c r="AI127"/>
  <c r="AI117"/>
  <c r="AI72"/>
  <c r="AJ33"/>
  <c r="I51"/>
  <c r="AJ178"/>
  <c r="E9" i="33"/>
  <c r="E37" s="1"/>
  <c r="F37" s="1"/>
  <c r="AJ108" i="32"/>
  <c r="AJ111"/>
  <c r="AG113"/>
  <c r="AH39"/>
  <c r="AI118"/>
  <c r="AI130"/>
  <c r="AI128" s="1"/>
  <c r="AJ123"/>
  <c r="E14" i="33"/>
  <c r="E42" s="1"/>
  <c r="F42" s="1"/>
  <c r="AD35" i="31"/>
  <c r="AC74"/>
  <c r="AF101"/>
  <c r="AF109"/>
  <c r="AI180"/>
  <c r="AJ54"/>
  <c r="AI115"/>
  <c r="AG114"/>
  <c r="AH44"/>
  <c r="AF34"/>
  <c r="AE73"/>
  <c r="AE107"/>
  <c r="F116" i="32"/>
  <c r="F179"/>
  <c r="G116"/>
  <c r="N100" i="35"/>
  <c r="N143" s="1"/>
  <c r="N120"/>
  <c r="P127"/>
  <c r="P117"/>
  <c r="Q48"/>
  <c r="K35"/>
  <c r="J74"/>
  <c r="P111"/>
  <c r="Q37"/>
  <c r="P108"/>
  <c r="Q44"/>
  <c r="Q114" s="1"/>
  <c r="I109"/>
  <c r="M120"/>
  <c r="M102"/>
  <c r="M100" s="1"/>
  <c r="M143" s="1"/>
  <c r="J113"/>
  <c r="J109" s="1"/>
  <c r="K39"/>
  <c r="O118"/>
  <c r="O101" s="1"/>
  <c r="O130"/>
  <c r="O128" s="1"/>
  <c r="O102" s="1"/>
  <c r="G179" i="32" l="1"/>
  <c r="H116"/>
  <c r="AI39"/>
  <c r="AH113"/>
  <c r="F178" i="33"/>
  <c r="F111"/>
  <c r="G178"/>
  <c r="G111"/>
  <c r="F108"/>
  <c r="G108"/>
  <c r="E20"/>
  <c r="E48" s="1"/>
  <c r="F48" s="1"/>
  <c r="AJ127" i="32"/>
  <c r="AK127" s="1"/>
  <c r="AJ117"/>
  <c r="AK117" s="1"/>
  <c r="E5" i="33"/>
  <c r="E33" s="1"/>
  <c r="F33" s="1"/>
  <c r="AJ72" i="32"/>
  <c r="F123" i="33"/>
  <c r="G123"/>
  <c r="AK111" i="32"/>
  <c r="I179"/>
  <c r="J51"/>
  <c r="I116"/>
  <c r="AK123"/>
  <c r="AJ118"/>
  <c r="AK118" s="1"/>
  <c r="AK108"/>
  <c r="AJ130"/>
  <c r="AH114" i="31"/>
  <c r="AI44"/>
  <c r="AE35"/>
  <c r="AD74"/>
  <c r="AF73"/>
  <c r="AG34"/>
  <c r="AF107"/>
  <c r="E26" i="32"/>
  <c r="E54" s="1"/>
  <c r="F54" s="1"/>
  <c r="AJ115" i="31"/>
  <c r="AK115" s="1"/>
  <c r="AJ180"/>
  <c r="AG101"/>
  <c r="AG109"/>
  <c r="O100" i="35"/>
  <c r="O141" s="1"/>
  <c r="Q111"/>
  <c r="R37"/>
  <c r="Q108"/>
  <c r="O120"/>
  <c r="K113"/>
  <c r="K109" s="1"/>
  <c r="L39"/>
  <c r="P118"/>
  <c r="P101" s="1"/>
  <c r="P130"/>
  <c r="P128" s="1"/>
  <c r="P120" s="1"/>
  <c r="K74"/>
  <c r="L35"/>
  <c r="R44"/>
  <c r="R114" s="1"/>
  <c r="R48"/>
  <c r="Q117"/>
  <c r="Q127"/>
  <c r="G54" i="32" l="1"/>
  <c r="H54" s="1"/>
  <c r="I54" s="1"/>
  <c r="H180"/>
  <c r="AK123" i="33"/>
  <c r="F127"/>
  <c r="F117"/>
  <c r="G127"/>
  <c r="G117"/>
  <c r="AJ39" i="32"/>
  <c r="AI113"/>
  <c r="F72" i="33"/>
  <c r="G72"/>
  <c r="K51" i="32"/>
  <c r="J179"/>
  <c r="J116"/>
  <c r="F118" i="33"/>
  <c r="AK108"/>
  <c r="F130"/>
  <c r="AJ128" i="32"/>
  <c r="AK128" s="1"/>
  <c r="AK130"/>
  <c r="G118" i="33"/>
  <c r="G130"/>
  <c r="G128" s="1"/>
  <c r="AK111"/>
  <c r="F180" i="32"/>
  <c r="F115"/>
  <c r="G180"/>
  <c r="AH101" i="31"/>
  <c r="AH109"/>
  <c r="AH34"/>
  <c r="AG73"/>
  <c r="AG107"/>
  <c r="AF35"/>
  <c r="AE74"/>
  <c r="AI114"/>
  <c r="AJ44"/>
  <c r="S44" i="35"/>
  <c r="S114" s="1"/>
  <c r="R111"/>
  <c r="R108"/>
  <c r="S37"/>
  <c r="R117"/>
  <c r="R127"/>
  <c r="S48"/>
  <c r="M35"/>
  <c r="L74"/>
  <c r="M39"/>
  <c r="L113"/>
  <c r="Q118"/>
  <c r="Q101" s="1"/>
  <c r="Q130"/>
  <c r="Q128" s="1"/>
  <c r="Q102" s="1"/>
  <c r="P102"/>
  <c r="P100" s="1"/>
  <c r="P143" s="1"/>
  <c r="G115" i="32" l="1"/>
  <c r="H115"/>
  <c r="AK117" i="33"/>
  <c r="AK118"/>
  <c r="F128"/>
  <c r="AK128" s="1"/>
  <c r="AK130"/>
  <c r="K179" i="32"/>
  <c r="K116"/>
  <c r="L51"/>
  <c r="E11" i="33"/>
  <c r="E39" s="1"/>
  <c r="F39" s="1"/>
  <c r="AJ113" i="32"/>
  <c r="J54"/>
  <c r="I180"/>
  <c r="I115"/>
  <c r="AK127" i="33"/>
  <c r="AJ114" i="31"/>
  <c r="E16" i="32"/>
  <c r="E44" s="1"/>
  <c r="F44" s="1"/>
  <c r="AF74" i="31"/>
  <c r="AG35"/>
  <c r="AI34"/>
  <c r="AH73"/>
  <c r="AH107"/>
  <c r="AI101"/>
  <c r="AI109"/>
  <c r="Q100" i="35"/>
  <c r="Q140" s="1"/>
  <c r="N35"/>
  <c r="M74"/>
  <c r="Q120"/>
  <c r="R118"/>
  <c r="R101" s="1"/>
  <c r="R130"/>
  <c r="R128" s="1"/>
  <c r="R102" s="1"/>
  <c r="N39"/>
  <c r="M113"/>
  <c r="M109" s="1"/>
  <c r="T37"/>
  <c r="S111"/>
  <c r="S108"/>
  <c r="T44"/>
  <c r="T114" s="1"/>
  <c r="L109"/>
  <c r="S117"/>
  <c r="S127"/>
  <c r="T48"/>
  <c r="G44" i="32" l="1"/>
  <c r="H44" s="1"/>
  <c r="H114" s="1"/>
  <c r="K54"/>
  <c r="J180"/>
  <c r="J115"/>
  <c r="L179"/>
  <c r="L116"/>
  <c r="M51"/>
  <c r="F113" i="33"/>
  <c r="G113"/>
  <c r="AK113" i="32"/>
  <c r="AI73" i="31"/>
  <c r="AJ34"/>
  <c r="AI107"/>
  <c r="AJ101"/>
  <c r="AJ109"/>
  <c r="AK109" s="1"/>
  <c r="AK114"/>
  <c r="F114" i="32"/>
  <c r="G114"/>
  <c r="AG74" i="31"/>
  <c r="AH35"/>
  <c r="R120" i="35"/>
  <c r="R100"/>
  <c r="R140" s="1"/>
  <c r="S118"/>
  <c r="S101" s="1"/>
  <c r="S130"/>
  <c r="S128" s="1"/>
  <c r="S102" s="1"/>
  <c r="O39"/>
  <c r="N113"/>
  <c r="N109" s="1"/>
  <c r="N74"/>
  <c r="O35"/>
  <c r="U44"/>
  <c r="T117"/>
  <c r="U48"/>
  <c r="T127"/>
  <c r="T108"/>
  <c r="T111"/>
  <c r="U37"/>
  <c r="I44" i="32" l="1"/>
  <c r="N51"/>
  <c r="M116"/>
  <c r="M179"/>
  <c r="H101"/>
  <c r="H109"/>
  <c r="I114"/>
  <c r="J44"/>
  <c r="L54"/>
  <c r="K180"/>
  <c r="K115"/>
  <c r="AK113" i="33"/>
  <c r="G101" i="32"/>
  <c r="G109"/>
  <c r="AI35" i="31"/>
  <c r="AH74"/>
  <c r="E6" i="32"/>
  <c r="E34" s="1"/>
  <c r="F34" s="1"/>
  <c r="AJ73" i="31"/>
  <c r="AJ107"/>
  <c r="AK107" s="1"/>
  <c r="F101" i="32"/>
  <c r="F109"/>
  <c r="AK101" i="31"/>
  <c r="U114" i="35"/>
  <c r="U129"/>
  <c r="U121"/>
  <c r="S120"/>
  <c r="S100"/>
  <c r="S143" s="1"/>
  <c r="V44"/>
  <c r="V114" s="1"/>
  <c r="T118"/>
  <c r="T101" s="1"/>
  <c r="T130"/>
  <c r="T128" s="1"/>
  <c r="T102" s="1"/>
  <c r="O74"/>
  <c r="P35"/>
  <c r="P39"/>
  <c r="O113"/>
  <c r="O109" s="1"/>
  <c r="V37"/>
  <c r="U108"/>
  <c r="U111"/>
  <c r="U117"/>
  <c r="V48"/>
  <c r="U127"/>
  <c r="G34" i="32" l="1"/>
  <c r="H34" s="1"/>
  <c r="J114"/>
  <c r="K44"/>
  <c r="M54"/>
  <c r="L180"/>
  <c r="L115"/>
  <c r="N116"/>
  <c r="N179"/>
  <c r="O51"/>
  <c r="H73"/>
  <c r="I34"/>
  <c r="H107"/>
  <c r="I101"/>
  <c r="I109"/>
  <c r="F73"/>
  <c r="G73"/>
  <c r="G107"/>
  <c r="F107"/>
  <c r="AJ35" i="31"/>
  <c r="AI74"/>
  <c r="V129" i="35"/>
  <c r="V121"/>
  <c r="T120"/>
  <c r="T100"/>
  <c r="T143" s="1"/>
  <c r="P113"/>
  <c r="P109" s="1"/>
  <c r="Q39"/>
  <c r="U118"/>
  <c r="U101" s="1"/>
  <c r="U130"/>
  <c r="U128" s="1"/>
  <c r="U120" s="1"/>
  <c r="P74"/>
  <c r="Q35"/>
  <c r="W44"/>
  <c r="W114" s="1"/>
  <c r="W48"/>
  <c r="V117"/>
  <c r="V127"/>
  <c r="V108"/>
  <c r="V111"/>
  <c r="W37"/>
  <c r="J101" i="32" l="1"/>
  <c r="J109"/>
  <c r="K114"/>
  <c r="L44"/>
  <c r="I73"/>
  <c r="J34"/>
  <c r="I107"/>
  <c r="N54"/>
  <c r="M180"/>
  <c r="M115"/>
  <c r="O116"/>
  <c r="P51"/>
  <c r="O179"/>
  <c r="AJ74" i="31"/>
  <c r="E7" i="32"/>
  <c r="E35" s="1"/>
  <c r="F35" s="1"/>
  <c r="V118" i="35"/>
  <c r="V101" s="1"/>
  <c r="V130"/>
  <c r="V128" s="1"/>
  <c r="V120" s="1"/>
  <c r="U102"/>
  <c r="U100" s="1"/>
  <c r="U143" s="1"/>
  <c r="W108"/>
  <c r="W111"/>
  <c r="X37"/>
  <c r="X44"/>
  <c r="X114" s="1"/>
  <c r="Q113"/>
  <c r="Q109" s="1"/>
  <c r="R39"/>
  <c r="W117"/>
  <c r="X48"/>
  <c r="W127"/>
  <c r="Q74"/>
  <c r="R35"/>
  <c r="G35" i="32" l="1"/>
  <c r="H35" s="1"/>
  <c r="H74" s="1"/>
  <c r="I35"/>
  <c r="L114"/>
  <c r="M44"/>
  <c r="Q51"/>
  <c r="P179"/>
  <c r="P116"/>
  <c r="N115"/>
  <c r="N180"/>
  <c r="O54"/>
  <c r="J73"/>
  <c r="K34"/>
  <c r="J107"/>
  <c r="K101"/>
  <c r="K109"/>
  <c r="F74"/>
  <c r="G74"/>
  <c r="X127" i="35"/>
  <c r="X117"/>
  <c r="Y48"/>
  <c r="Y44"/>
  <c r="Y114" s="1"/>
  <c r="W118"/>
  <c r="W101" s="1"/>
  <c r="W130"/>
  <c r="W128" s="1"/>
  <c r="W102" s="1"/>
  <c r="R113"/>
  <c r="R109" s="1"/>
  <c r="S39"/>
  <c r="R74"/>
  <c r="S35"/>
  <c r="X108"/>
  <c r="X111"/>
  <c r="Y37"/>
  <c r="V102"/>
  <c r="V100" s="1"/>
  <c r="V143" s="1"/>
  <c r="Q116" i="32" l="1"/>
  <c r="Q179"/>
  <c r="R51"/>
  <c r="I74"/>
  <c r="J35"/>
  <c r="K73"/>
  <c r="L34"/>
  <c r="K107"/>
  <c r="O115"/>
  <c r="O180"/>
  <c r="P54"/>
  <c r="L101"/>
  <c r="L109"/>
  <c r="M114"/>
  <c r="N44"/>
  <c r="W120" i="35"/>
  <c r="W100"/>
  <c r="W143" s="1"/>
  <c r="X118"/>
  <c r="X101" s="1"/>
  <c r="X130"/>
  <c r="X128" s="1"/>
  <c r="X102" s="1"/>
  <c r="T35"/>
  <c r="S74"/>
  <c r="Z44"/>
  <c r="Z114" s="1"/>
  <c r="S113"/>
  <c r="S109" s="1"/>
  <c r="T39"/>
  <c r="Y108"/>
  <c r="Z37"/>
  <c r="Y111"/>
  <c r="Y117"/>
  <c r="Z48"/>
  <c r="Y127"/>
  <c r="M101" i="32" l="1"/>
  <c r="M109"/>
  <c r="Q54"/>
  <c r="P115"/>
  <c r="P180"/>
  <c r="M34"/>
  <c r="L73"/>
  <c r="L107"/>
  <c r="N114"/>
  <c r="O44"/>
  <c r="K35"/>
  <c r="J74"/>
  <c r="R179"/>
  <c r="R116"/>
  <c r="S51"/>
  <c r="X120" i="35"/>
  <c r="X100"/>
  <c r="X140" s="1"/>
  <c r="T113"/>
  <c r="T109" s="1"/>
  <c r="U39"/>
  <c r="AA44"/>
  <c r="AA114" s="1"/>
  <c r="T74"/>
  <c r="U35"/>
  <c r="AA48"/>
  <c r="Z117"/>
  <c r="Z127"/>
  <c r="Y118"/>
  <c r="Y101" s="1"/>
  <c r="Y130"/>
  <c r="Y128" s="1"/>
  <c r="Y120" s="1"/>
  <c r="Z108"/>
  <c r="Z111"/>
  <c r="AA37"/>
  <c r="N101" i="32" l="1"/>
  <c r="N109"/>
  <c r="O114"/>
  <c r="P44"/>
  <c r="M73"/>
  <c r="N34"/>
  <c r="M107"/>
  <c r="S179"/>
  <c r="T51"/>
  <c r="S116"/>
  <c r="L35"/>
  <c r="K74"/>
  <c r="R54"/>
  <c r="Q115"/>
  <c r="Q180"/>
  <c r="AB44" i="35"/>
  <c r="AB114" s="1"/>
  <c r="AA108"/>
  <c r="AB37"/>
  <c r="AA111"/>
  <c r="U113"/>
  <c r="U109" s="1"/>
  <c r="V39"/>
  <c r="Y102"/>
  <c r="Y100" s="1"/>
  <c r="Y140" s="1"/>
  <c r="Z118"/>
  <c r="Z101" s="1"/>
  <c r="Z130"/>
  <c r="Z128" s="1"/>
  <c r="Z102" s="1"/>
  <c r="AA127"/>
  <c r="AA117"/>
  <c r="AB48"/>
  <c r="V35"/>
  <c r="U74"/>
  <c r="L74" i="32" l="1"/>
  <c r="M35"/>
  <c r="O101"/>
  <c r="O109"/>
  <c r="P114"/>
  <c r="Q44"/>
  <c r="R180"/>
  <c r="S54"/>
  <c r="R115"/>
  <c r="T116"/>
  <c r="U51"/>
  <c r="T179"/>
  <c r="O34"/>
  <c r="N73"/>
  <c r="N107"/>
  <c r="AB129" i="35"/>
  <c r="AK129" s="1"/>
  <c r="AB121"/>
  <c r="AK121" s="1"/>
  <c r="Z120"/>
  <c r="Z100"/>
  <c r="Z143" s="1"/>
  <c r="AC44"/>
  <c r="AC114" s="1"/>
  <c r="V113"/>
  <c r="V109" s="1"/>
  <c r="W39"/>
  <c r="AA118"/>
  <c r="AA101" s="1"/>
  <c r="AA130"/>
  <c r="AA128" s="1"/>
  <c r="AA102" s="1"/>
  <c r="AC48"/>
  <c r="AB127"/>
  <c r="AB117"/>
  <c r="W35"/>
  <c r="V74"/>
  <c r="AB111"/>
  <c r="AC37"/>
  <c r="AB108"/>
  <c r="S180" i="32" l="1"/>
  <c r="S115"/>
  <c r="T54"/>
  <c r="P34"/>
  <c r="O73"/>
  <c r="O107"/>
  <c r="P101"/>
  <c r="P109"/>
  <c r="M74"/>
  <c r="N35"/>
  <c r="R44"/>
  <c r="Q114"/>
  <c r="U179"/>
  <c r="U116"/>
  <c r="V51"/>
  <c r="AA120" i="35"/>
  <c r="AA100"/>
  <c r="AA143" s="1"/>
  <c r="X39"/>
  <c r="W113"/>
  <c r="W109" s="1"/>
  <c r="AC111"/>
  <c r="AC108"/>
  <c r="AD37"/>
  <c r="AB118"/>
  <c r="AB101" s="1"/>
  <c r="AB130"/>
  <c r="AB128" s="1"/>
  <c r="AB120" s="1"/>
  <c r="X35"/>
  <c r="W74"/>
  <c r="AD48"/>
  <c r="AC127"/>
  <c r="AC117"/>
  <c r="AD44"/>
  <c r="AD114" s="1"/>
  <c r="Q101" i="32" l="1"/>
  <c r="Q109"/>
  <c r="Q34"/>
  <c r="P73"/>
  <c r="P107"/>
  <c r="O35"/>
  <c r="N74"/>
  <c r="V179"/>
  <c r="V116"/>
  <c r="W51"/>
  <c r="R114"/>
  <c r="S44"/>
  <c r="U54"/>
  <c r="T180"/>
  <c r="T115"/>
  <c r="Y35" i="35"/>
  <c r="X74"/>
  <c r="AC118"/>
  <c r="AC101" s="1"/>
  <c r="AC130"/>
  <c r="AC128" s="1"/>
  <c r="AC120" s="1"/>
  <c r="AB102"/>
  <c r="AB100" s="1"/>
  <c r="AB143" s="1"/>
  <c r="AE44"/>
  <c r="AE114" s="1"/>
  <c r="AD111"/>
  <c r="AD108"/>
  <c r="AE37"/>
  <c r="Y39"/>
  <c r="X113"/>
  <c r="X109" s="1"/>
  <c r="AE48"/>
  <c r="AD117"/>
  <c r="AD127"/>
  <c r="V54" i="32" l="1"/>
  <c r="U115"/>
  <c r="U180"/>
  <c r="W179"/>
  <c r="X51"/>
  <c r="W116"/>
  <c r="P35"/>
  <c r="O74"/>
  <c r="R101"/>
  <c r="R109"/>
  <c r="R34"/>
  <c r="Q73"/>
  <c r="Q107"/>
  <c r="S114"/>
  <c r="T44"/>
  <c r="AC102" i="35"/>
  <c r="AC100" s="1"/>
  <c r="AC141" s="1"/>
  <c r="AD118"/>
  <c r="AD101" s="1"/>
  <c r="AD130"/>
  <c r="AD128" s="1"/>
  <c r="AD102" s="1"/>
  <c r="AF44"/>
  <c r="AF114" s="1"/>
  <c r="AF37"/>
  <c r="AE108"/>
  <c r="AE111"/>
  <c r="AE127"/>
  <c r="AF48"/>
  <c r="AE117"/>
  <c r="Y113"/>
  <c r="Y109" s="1"/>
  <c r="Z39"/>
  <c r="Z35"/>
  <c r="Y74"/>
  <c r="X179" i="32" l="1"/>
  <c r="Y51"/>
  <c r="X116"/>
  <c r="V180"/>
  <c r="V115"/>
  <c r="W54"/>
  <c r="S101"/>
  <c r="S109"/>
  <c r="T114"/>
  <c r="U44"/>
  <c r="S34"/>
  <c r="R73"/>
  <c r="R107"/>
  <c r="Q35"/>
  <c r="P74"/>
  <c r="AD120" i="35"/>
  <c r="AD100"/>
  <c r="AD142" s="1"/>
  <c r="AK142" s="1"/>
  <c r="AF108"/>
  <c r="AF111"/>
  <c r="AG37"/>
  <c r="AE118"/>
  <c r="AE101" s="1"/>
  <c r="AE130"/>
  <c r="AE128" s="1"/>
  <c r="AE102" s="1"/>
  <c r="AG48"/>
  <c r="AF127"/>
  <c r="AF117"/>
  <c r="Z74"/>
  <c r="AA35"/>
  <c r="AA39"/>
  <c r="Z113"/>
  <c r="Z109" s="1"/>
  <c r="AG44"/>
  <c r="AG114" s="1"/>
  <c r="T101" i="32" l="1"/>
  <c r="T109"/>
  <c r="R35"/>
  <c r="Q74"/>
  <c r="V44"/>
  <c r="U114"/>
  <c r="W180"/>
  <c r="X54"/>
  <c r="W115"/>
  <c r="Y179"/>
  <c r="Z51"/>
  <c r="Y116"/>
  <c r="T34"/>
  <c r="S73"/>
  <c r="S107"/>
  <c r="F188"/>
  <c r="AE120" i="35"/>
  <c r="AE100"/>
  <c r="AE140" s="1"/>
  <c r="AH44"/>
  <c r="AH114" s="1"/>
  <c r="AF118"/>
  <c r="AF101" s="1"/>
  <c r="AF130"/>
  <c r="AF128" s="1"/>
  <c r="AF120" s="1"/>
  <c r="AG117"/>
  <c r="AH48"/>
  <c r="AG127"/>
  <c r="AA74"/>
  <c r="AB35"/>
  <c r="AB39"/>
  <c r="AA113"/>
  <c r="AA109" s="1"/>
  <c r="AH37"/>
  <c r="AG111"/>
  <c r="AG108"/>
  <c r="U34" i="32" l="1"/>
  <c r="T73"/>
  <c r="T107"/>
  <c r="V114"/>
  <c r="W44"/>
  <c r="U101"/>
  <c r="U109"/>
  <c r="Z179"/>
  <c r="Z116"/>
  <c r="AA51"/>
  <c r="R74"/>
  <c r="S35"/>
  <c r="X180"/>
  <c r="X115"/>
  <c r="Y54"/>
  <c r="AF102" i="35"/>
  <c r="AF100" s="1"/>
  <c r="AF140" s="1"/>
  <c r="AK140" s="1"/>
  <c r="AH111"/>
  <c r="AH108"/>
  <c r="AI37"/>
  <c r="AH127"/>
  <c r="AH117"/>
  <c r="AI48"/>
  <c r="AI44"/>
  <c r="AI114" s="1"/>
  <c r="AB74"/>
  <c r="AC35"/>
  <c r="AG118"/>
  <c r="AG101" s="1"/>
  <c r="AG130"/>
  <c r="AG128" s="1"/>
  <c r="AG102" s="1"/>
  <c r="AB113"/>
  <c r="AB109" s="1"/>
  <c r="AC39"/>
  <c r="T35" i="32" l="1"/>
  <c r="S74"/>
  <c r="W114"/>
  <c r="X44"/>
  <c r="U73"/>
  <c r="V34"/>
  <c r="U107"/>
  <c r="AA179"/>
  <c r="AB51"/>
  <c r="AA116"/>
  <c r="Y180"/>
  <c r="Z54"/>
  <c r="Y115"/>
  <c r="V101"/>
  <c r="V109"/>
  <c r="AG120" i="35"/>
  <c r="AC113"/>
  <c r="AC109" s="1"/>
  <c r="AD39"/>
  <c r="AI117"/>
  <c r="AJ48"/>
  <c r="AI127"/>
  <c r="AH118"/>
  <c r="AH101" s="1"/>
  <c r="AH130"/>
  <c r="AH128" s="1"/>
  <c r="AH120" s="1"/>
  <c r="AD35"/>
  <c r="AC74"/>
  <c r="AJ44"/>
  <c r="AJ114" s="1"/>
  <c r="AK114" s="1"/>
  <c r="AJ37"/>
  <c r="AI111"/>
  <c r="AI108"/>
  <c r="AG100"/>
  <c r="AG143" s="1"/>
  <c r="AB179" i="32" l="1"/>
  <c r="AC51"/>
  <c r="AB116"/>
  <c r="U35"/>
  <c r="T74"/>
  <c r="V73"/>
  <c r="W34"/>
  <c r="V107"/>
  <c r="W101"/>
  <c r="W109"/>
  <c r="Z180"/>
  <c r="AA54"/>
  <c r="Z115"/>
  <c r="X114"/>
  <c r="Y44"/>
  <c r="E20" i="36"/>
  <c r="E48" s="1"/>
  <c r="F48" s="1"/>
  <c r="E9"/>
  <c r="E37" s="1"/>
  <c r="F37" s="1"/>
  <c r="E16"/>
  <c r="E44" s="1"/>
  <c r="F44" s="1"/>
  <c r="AD74" i="35"/>
  <c r="AE35"/>
  <c r="AJ127"/>
  <c r="AK127" s="1"/>
  <c r="AJ117"/>
  <c r="AK117" s="1"/>
  <c r="AH102"/>
  <c r="AH100" s="1"/>
  <c r="AH143" s="1"/>
  <c r="AJ108"/>
  <c r="AJ111"/>
  <c r="AI118"/>
  <c r="AI101" s="1"/>
  <c r="AI130"/>
  <c r="AI128" s="1"/>
  <c r="AI120" s="1"/>
  <c r="AE39"/>
  <c r="AD113"/>
  <c r="AD109" s="1"/>
  <c r="AD144" s="1"/>
  <c r="AK144" s="1"/>
  <c r="X101" i="32" l="1"/>
  <c r="X109"/>
  <c r="AC179"/>
  <c r="AD51"/>
  <c r="AC116"/>
  <c r="Y114"/>
  <c r="Z44"/>
  <c r="X34"/>
  <c r="W73"/>
  <c r="W107"/>
  <c r="AA180"/>
  <c r="AA115"/>
  <c r="AB54"/>
  <c r="V35"/>
  <c r="U74"/>
  <c r="F114" i="36"/>
  <c r="G44"/>
  <c r="G114" s="1"/>
  <c r="G48"/>
  <c r="F117"/>
  <c r="F127"/>
  <c r="G37"/>
  <c r="F108"/>
  <c r="F111"/>
  <c r="AE74" i="35"/>
  <c r="AF35"/>
  <c r="AK111"/>
  <c r="AI102"/>
  <c r="AI100" s="1"/>
  <c r="AI143" s="1"/>
  <c r="AK143" s="1"/>
  <c r="AJ118"/>
  <c r="AK118" s="1"/>
  <c r="AJ130"/>
  <c r="AK108"/>
  <c r="AF39"/>
  <c r="AE113"/>
  <c r="AE109" s="1"/>
  <c r="AB180" i="32" l="1"/>
  <c r="AC54"/>
  <c r="AB115"/>
  <c r="W35"/>
  <c r="V74"/>
  <c r="Y101"/>
  <c r="Y109"/>
  <c r="Z114"/>
  <c r="AA44"/>
  <c r="X73"/>
  <c r="Y34"/>
  <c r="X107"/>
  <c r="AD179"/>
  <c r="AE51"/>
  <c r="AD116"/>
  <c r="H37" i="36"/>
  <c r="G111"/>
  <c r="G108"/>
  <c r="H48"/>
  <c r="G127"/>
  <c r="G117"/>
  <c r="H44"/>
  <c r="H114" s="1"/>
  <c r="F118"/>
  <c r="F130"/>
  <c r="AJ101" i="35"/>
  <c r="AK101" s="1"/>
  <c r="AG39"/>
  <c r="AF113"/>
  <c r="AF109" s="1"/>
  <c r="AF74"/>
  <c r="AG35"/>
  <c r="AJ128"/>
  <c r="AK130"/>
  <c r="Z101" i="32" l="1"/>
  <c r="Z109"/>
  <c r="X35"/>
  <c r="W74"/>
  <c r="AA114"/>
  <c r="AB44"/>
  <c r="AC180"/>
  <c r="AC115"/>
  <c r="AD54"/>
  <c r="AE179"/>
  <c r="AE116"/>
  <c r="AF51"/>
  <c r="Z34"/>
  <c r="Y73"/>
  <c r="Y107"/>
  <c r="F101" i="36"/>
  <c r="I44"/>
  <c r="I114" s="1"/>
  <c r="I48"/>
  <c r="H117"/>
  <c r="H127"/>
  <c r="I37"/>
  <c r="H111"/>
  <c r="H108"/>
  <c r="F128"/>
  <c r="G118"/>
  <c r="G101" s="1"/>
  <c r="G130"/>
  <c r="G128" s="1"/>
  <c r="G120" s="1"/>
  <c r="AG74" i="35"/>
  <c r="AH35"/>
  <c r="AK128"/>
  <c r="AJ102"/>
  <c r="AJ120"/>
  <c r="AK120" s="1"/>
  <c r="AH39"/>
  <c r="AG113"/>
  <c r="AG109" s="1"/>
  <c r="AF179" i="32" l="1"/>
  <c r="AG51"/>
  <c r="AF116"/>
  <c r="AD180"/>
  <c r="AE54"/>
  <c r="AD115"/>
  <c r="AA101"/>
  <c r="AA109"/>
  <c r="AB114"/>
  <c r="AC44"/>
  <c r="AA34"/>
  <c r="Z73"/>
  <c r="Z107"/>
  <c r="X74"/>
  <c r="Y35"/>
  <c r="G102" i="36"/>
  <c r="G100" s="1"/>
  <c r="G142" s="1"/>
  <c r="H118"/>
  <c r="H101" s="1"/>
  <c r="H130"/>
  <c r="H128" s="1"/>
  <c r="H102" s="1"/>
  <c r="F102"/>
  <c r="F100" s="1"/>
  <c r="F141" s="1"/>
  <c r="F120"/>
  <c r="J37"/>
  <c r="I108"/>
  <c r="I111"/>
  <c r="J48"/>
  <c r="I117"/>
  <c r="I127"/>
  <c r="J44"/>
  <c r="J114" s="1"/>
  <c r="AK102" i="35"/>
  <c r="AJ100"/>
  <c r="AI35"/>
  <c r="AH74"/>
  <c r="AH113"/>
  <c r="AH109" s="1"/>
  <c r="AI39"/>
  <c r="AE180" i="32" l="1"/>
  <c r="AE115"/>
  <c r="AF54"/>
  <c r="AB101"/>
  <c r="AB109"/>
  <c r="AC114"/>
  <c r="AD44"/>
  <c r="AG179"/>
  <c r="AH51"/>
  <c r="AG116"/>
  <c r="Z35"/>
  <c r="Y74"/>
  <c r="AB34"/>
  <c r="AA73"/>
  <c r="AA107"/>
  <c r="AK100" i="35"/>
  <c r="AJ141"/>
  <c r="AK141" s="1"/>
  <c r="J129" i="36"/>
  <c r="J121"/>
  <c r="H120"/>
  <c r="H100"/>
  <c r="H142" s="1"/>
  <c r="I118"/>
  <c r="I101" s="1"/>
  <c r="I130"/>
  <c r="K44"/>
  <c r="K114" s="1"/>
  <c r="K48"/>
  <c r="J117"/>
  <c r="J127"/>
  <c r="K37"/>
  <c r="J111"/>
  <c r="J108"/>
  <c r="AI113" i="35"/>
  <c r="AI109" s="1"/>
  <c r="AJ39"/>
  <c r="E11" i="36" s="1"/>
  <c r="E39" s="1"/>
  <c r="F39" s="1"/>
  <c r="AI74" i="35"/>
  <c r="AJ35"/>
  <c r="E7" i="36" s="1"/>
  <c r="E35" s="1"/>
  <c r="F35" s="1"/>
  <c r="AC34" i="32" l="1"/>
  <c r="AB73"/>
  <c r="AB107"/>
  <c r="AH179"/>
  <c r="AH116"/>
  <c r="AI51"/>
  <c r="Z74"/>
  <c r="AA35"/>
  <c r="AD114"/>
  <c r="AE44"/>
  <c r="AF180"/>
  <c r="AG54"/>
  <c r="AF115"/>
  <c r="AC101"/>
  <c r="AC109"/>
  <c r="K129" i="36"/>
  <c r="K121"/>
  <c r="L44"/>
  <c r="L114" s="1"/>
  <c r="I128"/>
  <c r="G39"/>
  <c r="F113"/>
  <c r="J118"/>
  <c r="J130"/>
  <c r="J128" s="1"/>
  <c r="J120" s="1"/>
  <c r="G35"/>
  <c r="F74"/>
  <c r="K111"/>
  <c r="K108"/>
  <c r="L37"/>
  <c r="K127"/>
  <c r="L48"/>
  <c r="K117"/>
  <c r="AJ113" i="35"/>
  <c r="AJ109" s="1"/>
  <c r="AK109" s="1"/>
  <c r="AJ74"/>
  <c r="AD101" i="32" l="1"/>
  <c r="AD109"/>
  <c r="AC73"/>
  <c r="AD34"/>
  <c r="AC107"/>
  <c r="AI179"/>
  <c r="AI116"/>
  <c r="AJ51"/>
  <c r="AE114"/>
  <c r="AF44"/>
  <c r="AG180"/>
  <c r="AH54"/>
  <c r="AG115"/>
  <c r="AA74"/>
  <c r="AB35"/>
  <c r="AK113" i="35"/>
  <c r="K118" i="36"/>
  <c r="K101" s="1"/>
  <c r="K130"/>
  <c r="K128" s="1"/>
  <c r="K120" s="1"/>
  <c r="F109"/>
  <c r="M44"/>
  <c r="M114" s="1"/>
  <c r="J102"/>
  <c r="M37"/>
  <c r="L111"/>
  <c r="L108"/>
  <c r="J101"/>
  <c r="I102"/>
  <c r="I100" s="1"/>
  <c r="I143" s="1"/>
  <c r="I120"/>
  <c r="H39"/>
  <c r="G113"/>
  <c r="G109" s="1"/>
  <c r="M48"/>
  <c r="L117"/>
  <c r="L127"/>
  <c r="H35"/>
  <c r="G74"/>
  <c r="AH180" i="32" l="1"/>
  <c r="AH115"/>
  <c r="AI54"/>
  <c r="AF114"/>
  <c r="AG44"/>
  <c r="AE101"/>
  <c r="AE109"/>
  <c r="AE144" s="1"/>
  <c r="AK144" s="1"/>
  <c r="AC35"/>
  <c r="AB74"/>
  <c r="AJ179"/>
  <c r="G183" s="1"/>
  <c r="F184" i="27" s="1"/>
  <c r="AJ116" i="32"/>
  <c r="AK116" s="1"/>
  <c r="E23" i="33"/>
  <c r="E51" s="1"/>
  <c r="F51" s="1"/>
  <c r="AD73" i="32"/>
  <c r="AE34"/>
  <c r="AD107"/>
  <c r="K102" i="36"/>
  <c r="K100" s="1"/>
  <c r="K143" s="1"/>
  <c r="I35"/>
  <c r="H74"/>
  <c r="N48"/>
  <c r="M117"/>
  <c r="M127"/>
  <c r="N44"/>
  <c r="N114" s="1"/>
  <c r="J100"/>
  <c r="J143" s="1"/>
  <c r="I39"/>
  <c r="H113"/>
  <c r="N37"/>
  <c r="M111"/>
  <c r="M108"/>
  <c r="L118"/>
  <c r="L101" s="1"/>
  <c r="L130"/>
  <c r="F116" i="33" l="1"/>
  <c r="F179"/>
  <c r="G183" s="1"/>
  <c r="F185" i="32" s="1"/>
  <c r="G116" i="33"/>
  <c r="G179"/>
  <c r="AC74" i="32"/>
  <c r="AD35"/>
  <c r="AF101"/>
  <c r="AF109"/>
  <c r="AE73"/>
  <c r="AF34"/>
  <c r="AE107"/>
  <c r="AG114"/>
  <c r="AH44"/>
  <c r="AI180"/>
  <c r="AJ54"/>
  <c r="AI115"/>
  <c r="O37" i="36"/>
  <c r="N108"/>
  <c r="N111"/>
  <c r="J35"/>
  <c r="I74"/>
  <c r="L128"/>
  <c r="J39"/>
  <c r="I113"/>
  <c r="I109" s="1"/>
  <c r="M118"/>
  <c r="M101" s="1"/>
  <c r="M130"/>
  <c r="M128" s="1"/>
  <c r="M120" s="1"/>
  <c r="H109"/>
  <c r="O44"/>
  <c r="O114" s="1"/>
  <c r="O48"/>
  <c r="N127"/>
  <c r="N117"/>
  <c r="AK116" i="33" l="1"/>
  <c r="F183" i="32"/>
  <c r="AG101"/>
  <c r="AG109"/>
  <c r="AF73"/>
  <c r="AG34"/>
  <c r="AF107"/>
  <c r="AD74"/>
  <c r="AE35"/>
  <c r="AH114"/>
  <c r="AI44"/>
  <c r="AJ180"/>
  <c r="AJ115"/>
  <c r="AK115" s="1"/>
  <c r="E26" i="33"/>
  <c r="E54" s="1"/>
  <c r="F54" s="1"/>
  <c r="P48" i="36"/>
  <c r="O117"/>
  <c r="O127"/>
  <c r="P44"/>
  <c r="P114" s="1"/>
  <c r="P37"/>
  <c r="O111"/>
  <c r="O108"/>
  <c r="M102"/>
  <c r="M100" s="1"/>
  <c r="M143" s="1"/>
  <c r="K39"/>
  <c r="J113"/>
  <c r="L120"/>
  <c r="L102"/>
  <c r="L100" s="1"/>
  <c r="L143" s="1"/>
  <c r="N118"/>
  <c r="N101" s="1"/>
  <c r="N130"/>
  <c r="N128" s="1"/>
  <c r="N120" s="1"/>
  <c r="K35"/>
  <c r="J74"/>
  <c r="F115" i="33" l="1"/>
  <c r="F180"/>
  <c r="F183" s="1"/>
  <c r="G115"/>
  <c r="G180"/>
  <c r="AH101" i="32"/>
  <c r="AH109"/>
  <c r="AH34"/>
  <c r="AG73"/>
  <c r="AG107"/>
  <c r="F183" i="27"/>
  <c r="AI114" i="32"/>
  <c r="AJ44"/>
  <c r="AE74"/>
  <c r="AF35"/>
  <c r="O118" i="36"/>
  <c r="O101" s="1"/>
  <c r="O130"/>
  <c r="O128" s="1"/>
  <c r="O120" s="1"/>
  <c r="K113"/>
  <c r="K109" s="1"/>
  <c r="L39"/>
  <c r="J109"/>
  <c r="N102"/>
  <c r="N100" s="1"/>
  <c r="N142" s="1"/>
  <c r="AK142" s="1"/>
  <c r="Q44"/>
  <c r="Q114" s="1"/>
  <c r="L35"/>
  <c r="K74"/>
  <c r="Q37"/>
  <c r="P108"/>
  <c r="P111"/>
  <c r="Q48"/>
  <c r="P127"/>
  <c r="P117"/>
  <c r="AK115" i="33" l="1"/>
  <c r="AG35" i="32"/>
  <c r="AF74"/>
  <c r="AI101"/>
  <c r="AI109"/>
  <c r="AH73"/>
  <c r="AI34"/>
  <c r="AH107"/>
  <c r="E16" i="33"/>
  <c r="E44" s="1"/>
  <c r="F44" s="1"/>
  <c r="AJ114" i="32"/>
  <c r="O102" i="36"/>
  <c r="O100" s="1"/>
  <c r="O140" s="1"/>
  <c r="R48"/>
  <c r="Q127"/>
  <c r="Q117"/>
  <c r="M39"/>
  <c r="L113"/>
  <c r="R37"/>
  <c r="Q111"/>
  <c r="Q108"/>
  <c r="R44"/>
  <c r="R114" s="1"/>
  <c r="P118"/>
  <c r="P101" s="1"/>
  <c r="P130"/>
  <c r="P128" s="1"/>
  <c r="P102" s="1"/>
  <c r="M35"/>
  <c r="L74"/>
  <c r="F114" i="33" l="1"/>
  <c r="G114"/>
  <c r="AJ34" i="32"/>
  <c r="AI73"/>
  <c r="AI107"/>
  <c r="AJ101"/>
  <c r="AJ109"/>
  <c r="AK109" s="1"/>
  <c r="AK114"/>
  <c r="AG74"/>
  <c r="AH35"/>
  <c r="R129" i="36"/>
  <c r="R121"/>
  <c r="P100"/>
  <c r="P143" s="1"/>
  <c r="N39"/>
  <c r="M113"/>
  <c r="M109" s="1"/>
  <c r="S48"/>
  <c r="R127"/>
  <c r="R117"/>
  <c r="Q118"/>
  <c r="Q101" s="1"/>
  <c r="Q130"/>
  <c r="Q128" s="1"/>
  <c r="Q120" s="1"/>
  <c r="N35"/>
  <c r="M74"/>
  <c r="S44"/>
  <c r="S114" s="1"/>
  <c r="L109"/>
  <c r="S37"/>
  <c r="R108"/>
  <c r="R111"/>
  <c r="P120"/>
  <c r="AK114" i="33" l="1"/>
  <c r="F101"/>
  <c r="F109"/>
  <c r="AK101" i="32"/>
  <c r="E6" i="33"/>
  <c r="E34" s="1"/>
  <c r="F34" s="1"/>
  <c r="AJ73" i="32"/>
  <c r="AJ107"/>
  <c r="AK107" s="1"/>
  <c r="AI35"/>
  <c r="AH74"/>
  <c r="G101" i="33"/>
  <c r="G109"/>
  <c r="S129" i="36"/>
  <c r="S121"/>
  <c r="Q102"/>
  <c r="Q100" s="1"/>
  <c r="Q143" s="1"/>
  <c r="O39"/>
  <c r="N113"/>
  <c r="R118"/>
  <c r="R101" s="1"/>
  <c r="R130"/>
  <c r="R128" s="1"/>
  <c r="R120" s="1"/>
  <c r="O35"/>
  <c r="N74"/>
  <c r="T37"/>
  <c r="S108"/>
  <c r="S111"/>
  <c r="T44"/>
  <c r="T114" s="1"/>
  <c r="T48"/>
  <c r="S127"/>
  <c r="S117"/>
  <c r="AK101" i="33" l="1"/>
  <c r="AK109"/>
  <c r="AI74" i="32"/>
  <c r="AJ35"/>
  <c r="F73" i="33"/>
  <c r="G73"/>
  <c r="F107"/>
  <c r="G107"/>
  <c r="T129" i="36"/>
  <c r="T121"/>
  <c r="S118"/>
  <c r="S101" s="1"/>
  <c r="S130"/>
  <c r="S128" s="1"/>
  <c r="S102" s="1"/>
  <c r="U44"/>
  <c r="R102"/>
  <c r="R100" s="1"/>
  <c r="R143" s="1"/>
  <c r="U48"/>
  <c r="T117"/>
  <c r="T127"/>
  <c r="U37"/>
  <c r="T111"/>
  <c r="T108"/>
  <c r="P35"/>
  <c r="O74"/>
  <c r="P39"/>
  <c r="O113"/>
  <c r="O109" s="1"/>
  <c r="N109"/>
  <c r="AK107" i="33" l="1"/>
  <c r="E7"/>
  <c r="E35" s="1"/>
  <c r="F35" s="1"/>
  <c r="AJ74" i="32"/>
  <c r="U114" i="36"/>
  <c r="S100"/>
  <c r="S143" s="1"/>
  <c r="S120"/>
  <c r="Q35"/>
  <c r="P74"/>
  <c r="T118"/>
  <c r="T101" s="1"/>
  <c r="T130"/>
  <c r="T128" s="1"/>
  <c r="T102" s="1"/>
  <c r="Q39"/>
  <c r="P113"/>
  <c r="P109" s="1"/>
  <c r="V37"/>
  <c r="U111"/>
  <c r="U108"/>
  <c r="V48"/>
  <c r="U127"/>
  <c r="U117"/>
  <c r="V44"/>
  <c r="V114" s="1"/>
  <c r="F74" i="33" l="1"/>
  <c r="G74"/>
  <c r="T100" i="36"/>
  <c r="T143" s="1"/>
  <c r="U118"/>
  <c r="U101" s="1"/>
  <c r="U130"/>
  <c r="U128" s="1"/>
  <c r="U120" s="1"/>
  <c r="R35"/>
  <c r="Q74"/>
  <c r="W48"/>
  <c r="V127"/>
  <c r="V117"/>
  <c r="W37"/>
  <c r="V108"/>
  <c r="V111"/>
  <c r="T120"/>
  <c r="W44"/>
  <c r="W114" s="1"/>
  <c r="R39"/>
  <c r="Q113"/>
  <c r="Q109" s="1"/>
  <c r="U102" l="1"/>
  <c r="U100" s="1"/>
  <c r="U140" s="1"/>
  <c r="S39"/>
  <c r="R113"/>
  <c r="R109" s="1"/>
  <c r="S35"/>
  <c r="R74"/>
  <c r="V118"/>
  <c r="V101" s="1"/>
  <c r="V130"/>
  <c r="V128" s="1"/>
  <c r="V120" s="1"/>
  <c r="X44"/>
  <c r="X114" s="1"/>
  <c r="X37"/>
  <c r="W111"/>
  <c r="W108"/>
  <c r="X48"/>
  <c r="W117"/>
  <c r="W127"/>
  <c r="Y48" l="1"/>
  <c r="X117"/>
  <c r="X127"/>
  <c r="Y37"/>
  <c r="X111"/>
  <c r="X108"/>
  <c r="T39"/>
  <c r="S113"/>
  <c r="S109" s="1"/>
  <c r="V102"/>
  <c r="V100" s="1"/>
  <c r="V140" s="1"/>
  <c r="T35"/>
  <c r="S74"/>
  <c r="W118"/>
  <c r="W101" s="1"/>
  <c r="W130"/>
  <c r="W128" s="1"/>
  <c r="W102" s="1"/>
  <c r="Y44"/>
  <c r="Y114" s="1"/>
  <c r="Y129" l="1"/>
  <c r="Y121"/>
  <c r="W100"/>
  <c r="W143" s="1"/>
  <c r="X118"/>
  <c r="X101" s="1"/>
  <c r="X130"/>
  <c r="X128" s="1"/>
  <c r="X102" s="1"/>
  <c r="Z44"/>
  <c r="Z114" s="1"/>
  <c r="U35"/>
  <c r="T74"/>
  <c r="Z37"/>
  <c r="Y108"/>
  <c r="Y111"/>
  <c r="Z48"/>
  <c r="Y117"/>
  <c r="Y127"/>
  <c r="W120"/>
  <c r="U39"/>
  <c r="T113"/>
  <c r="T109" s="1"/>
  <c r="Z129" l="1"/>
  <c r="Z121"/>
  <c r="X120"/>
  <c r="AA48"/>
  <c r="Z117"/>
  <c r="Z127"/>
  <c r="AA37"/>
  <c r="Z111"/>
  <c r="Z108"/>
  <c r="X100"/>
  <c r="X143" s="1"/>
  <c r="V39"/>
  <c r="U113"/>
  <c r="U109" s="1"/>
  <c r="Y118"/>
  <c r="Y101" s="1"/>
  <c r="Y130"/>
  <c r="Y128" s="1"/>
  <c r="Y102" s="1"/>
  <c r="V35"/>
  <c r="U74"/>
  <c r="AA44"/>
  <c r="AA114" s="1"/>
  <c r="AA129" l="1"/>
  <c r="AA121"/>
  <c r="Y120"/>
  <c r="AB44"/>
  <c r="AB114" s="1"/>
  <c r="AB37"/>
  <c r="AA111"/>
  <c r="AA108"/>
  <c r="AB48"/>
  <c r="AA117"/>
  <c r="AA127"/>
  <c r="Y100"/>
  <c r="Y143" s="1"/>
  <c r="W39"/>
  <c r="V113"/>
  <c r="V109" s="1"/>
  <c r="W35"/>
  <c r="V74"/>
  <c r="Z118"/>
  <c r="Z101" s="1"/>
  <c r="Z130"/>
  <c r="Z128" s="1"/>
  <c r="Z102" s="1"/>
  <c r="AC48" l="1"/>
  <c r="AB117"/>
  <c r="AB127"/>
  <c r="AC37"/>
  <c r="AB111"/>
  <c r="AB108"/>
  <c r="Z100"/>
  <c r="Z143" s="1"/>
  <c r="X35"/>
  <c r="W74"/>
  <c r="X39"/>
  <c r="W113"/>
  <c r="W109" s="1"/>
  <c r="AA118"/>
  <c r="AA101" s="1"/>
  <c r="AA130"/>
  <c r="AA128" s="1"/>
  <c r="AA120" s="1"/>
  <c r="AC44"/>
  <c r="AC114" s="1"/>
  <c r="Z120"/>
  <c r="AD37" l="1"/>
  <c r="AC111"/>
  <c r="AC108"/>
  <c r="AD48"/>
  <c r="AC117"/>
  <c r="AC127"/>
  <c r="AA102"/>
  <c r="AA100" s="1"/>
  <c r="AA143" s="1"/>
  <c r="AD44"/>
  <c r="AD114" s="1"/>
  <c r="Y39"/>
  <c r="X113"/>
  <c r="X109" s="1"/>
  <c r="Y35"/>
  <c r="X74"/>
  <c r="AB118"/>
  <c r="AB101" s="1"/>
  <c r="AB130"/>
  <c r="AB128" s="1"/>
  <c r="AB120" s="1"/>
  <c r="AE44" l="1"/>
  <c r="AE114" s="1"/>
  <c r="AE48"/>
  <c r="AD117"/>
  <c r="AD127"/>
  <c r="AE37"/>
  <c r="AD108"/>
  <c r="AD111"/>
  <c r="AB102"/>
  <c r="AB100" s="1"/>
  <c r="AB140" s="1"/>
  <c r="Z35"/>
  <c r="Y74"/>
  <c r="Z39"/>
  <c r="Y113"/>
  <c r="Y109" s="1"/>
  <c r="AC118"/>
  <c r="AC101" s="1"/>
  <c r="AC130"/>
  <c r="AC128" s="1"/>
  <c r="AC102" s="1"/>
  <c r="AE129" l="1"/>
  <c r="AE121"/>
  <c r="AC100"/>
  <c r="AC140" s="1"/>
  <c r="AE111"/>
  <c r="AE108"/>
  <c r="AF37"/>
  <c r="AF48"/>
  <c r="AE117"/>
  <c r="AE127"/>
  <c r="AC120"/>
  <c r="AA35"/>
  <c r="Z74"/>
  <c r="AD118"/>
  <c r="AD101" s="1"/>
  <c r="AD130"/>
  <c r="AD128" s="1"/>
  <c r="AD102" s="1"/>
  <c r="AA39"/>
  <c r="Z113"/>
  <c r="Z109" s="1"/>
  <c r="AF44"/>
  <c r="AF114" s="1"/>
  <c r="AF129" l="1"/>
  <c r="AK129" s="1"/>
  <c r="AF121"/>
  <c r="AK121" s="1"/>
  <c r="AD120"/>
  <c r="AG48"/>
  <c r="AF117"/>
  <c r="AF127"/>
  <c r="AB35"/>
  <c r="AA74"/>
  <c r="AE118"/>
  <c r="AE101" s="1"/>
  <c r="AE130"/>
  <c r="AE128" s="1"/>
  <c r="AE120" s="1"/>
  <c r="AD100"/>
  <c r="AD143" s="1"/>
  <c r="AB39"/>
  <c r="AA113"/>
  <c r="AA109" s="1"/>
  <c r="AG44"/>
  <c r="AG114" s="1"/>
  <c r="AG37"/>
  <c r="AF111"/>
  <c r="AF108"/>
  <c r="AC35" l="1"/>
  <c r="AB74"/>
  <c r="AE102"/>
  <c r="AE100" s="1"/>
  <c r="AE143" s="1"/>
  <c r="AF118"/>
  <c r="AF101" s="1"/>
  <c r="AF130"/>
  <c r="AF128" s="1"/>
  <c r="AF120" s="1"/>
  <c r="AG108"/>
  <c r="AG111"/>
  <c r="AH37"/>
  <c r="AH44"/>
  <c r="AH114" s="1"/>
  <c r="AC39"/>
  <c r="AB113"/>
  <c r="AB109" s="1"/>
  <c r="AH48"/>
  <c r="AG127"/>
  <c r="AG117"/>
  <c r="AF102" l="1"/>
  <c r="AF100" s="1"/>
  <c r="AF143" s="1"/>
  <c r="AK143" s="1"/>
  <c r="AH117"/>
  <c r="AH127"/>
  <c r="AI48"/>
  <c r="AH111"/>
  <c r="AH108"/>
  <c r="AI37"/>
  <c r="AD39"/>
  <c r="AC113"/>
  <c r="AC109" s="1"/>
  <c r="AI44"/>
  <c r="AI114" s="1"/>
  <c r="AG118"/>
  <c r="AG101" s="1"/>
  <c r="AG130"/>
  <c r="AG128" s="1"/>
  <c r="AG120" s="1"/>
  <c r="AD35"/>
  <c r="AC74"/>
  <c r="AG102" l="1"/>
  <c r="AG100" s="1"/>
  <c r="AG140" s="1"/>
  <c r="AE35"/>
  <c r="AD74"/>
  <c r="AH118"/>
  <c r="AH101" s="1"/>
  <c r="AH130"/>
  <c r="AH128" s="1"/>
  <c r="AH102" s="1"/>
  <c r="AI127"/>
  <c r="AI117"/>
  <c r="AJ48"/>
  <c r="E20" i="37" s="1"/>
  <c r="E48" s="1"/>
  <c r="F48" s="1"/>
  <c r="AJ44" i="36"/>
  <c r="AI111"/>
  <c r="AI108"/>
  <c r="AJ37"/>
  <c r="E9" i="37" s="1"/>
  <c r="E37" s="1"/>
  <c r="F37" s="1"/>
  <c r="AE39" i="36"/>
  <c r="AD113"/>
  <c r="AD109" s="1"/>
  <c r="E16" i="37" l="1"/>
  <c r="E44" s="1"/>
  <c r="F44" s="1"/>
  <c r="AJ114" i="36"/>
  <c r="AK114" s="1"/>
  <c r="G48" i="37"/>
  <c r="F127"/>
  <c r="F117"/>
  <c r="G44"/>
  <c r="G37"/>
  <c r="F108"/>
  <c r="F111"/>
  <c r="AF35" i="36"/>
  <c r="AE74"/>
  <c r="AH100"/>
  <c r="AH141" s="1"/>
  <c r="AK141" s="1"/>
  <c r="AH120"/>
  <c r="AI118"/>
  <c r="AI101" s="1"/>
  <c r="AI130"/>
  <c r="AI128" s="1"/>
  <c r="AI102" s="1"/>
  <c r="AJ117"/>
  <c r="AK117" s="1"/>
  <c r="AJ127"/>
  <c r="AK127" s="1"/>
  <c r="AJ108"/>
  <c r="AJ111"/>
  <c r="AE113"/>
  <c r="AE109" s="1"/>
  <c r="AF39"/>
  <c r="F114" i="37" l="1"/>
  <c r="G114"/>
  <c r="H48"/>
  <c r="G127"/>
  <c r="G117"/>
  <c r="F118"/>
  <c r="F130"/>
  <c r="H44"/>
  <c r="H114" s="1"/>
  <c r="H37"/>
  <c r="G111"/>
  <c r="G108"/>
  <c r="AI120" i="36"/>
  <c r="AI100"/>
  <c r="AI140" s="1"/>
  <c r="AK140" s="1"/>
  <c r="AG35"/>
  <c r="AF74"/>
  <c r="AG39"/>
  <c r="AF113"/>
  <c r="AF109" s="1"/>
  <c r="AK108"/>
  <c r="AJ118"/>
  <c r="AK118" s="1"/>
  <c r="AJ130"/>
  <c r="AK111"/>
  <c r="H129" i="37" l="1"/>
  <c r="H121"/>
  <c r="F101"/>
  <c r="G118"/>
  <c r="G101" s="1"/>
  <c r="G130"/>
  <c r="G128" s="1"/>
  <c r="G120" s="1"/>
  <c r="F128"/>
  <c r="I44"/>
  <c r="I114" s="1"/>
  <c r="I37"/>
  <c r="H111"/>
  <c r="H108"/>
  <c r="I48"/>
  <c r="H127"/>
  <c r="H117"/>
  <c r="AJ101" i="36"/>
  <c r="AK101" s="1"/>
  <c r="AJ128"/>
  <c r="AK130"/>
  <c r="AH35"/>
  <c r="AG74"/>
  <c r="AH39"/>
  <c r="AG113"/>
  <c r="AG109" s="1"/>
  <c r="AG144" s="1"/>
  <c r="AK144" s="1"/>
  <c r="I129" i="37" l="1"/>
  <c r="I121"/>
  <c r="J37"/>
  <c r="I111"/>
  <c r="I108"/>
  <c r="J44"/>
  <c r="J114" s="1"/>
  <c r="H118"/>
  <c r="H130"/>
  <c r="H128" s="1"/>
  <c r="H120" s="1"/>
  <c r="J48"/>
  <c r="I127"/>
  <c r="I117"/>
  <c r="F102"/>
  <c r="F100" s="1"/>
  <c r="F140" s="1"/>
  <c r="F120"/>
  <c r="G102"/>
  <c r="G100" s="1"/>
  <c r="G143" s="1"/>
  <c r="AK128" i="36"/>
  <c r="AJ102"/>
  <c r="AJ120"/>
  <c r="AK120" s="1"/>
  <c r="AH74"/>
  <c r="AI35"/>
  <c r="AI39"/>
  <c r="AH113"/>
  <c r="AH109" s="1"/>
  <c r="K44" i="37" l="1"/>
  <c r="K114" s="1"/>
  <c r="K37"/>
  <c r="J108"/>
  <c r="J111"/>
  <c r="K48"/>
  <c r="J127"/>
  <c r="J117"/>
  <c r="I118"/>
  <c r="I130"/>
  <c r="H101"/>
  <c r="H102"/>
  <c r="AI74" i="36"/>
  <c r="AJ35"/>
  <c r="E7" i="37" s="1"/>
  <c r="E35" s="1"/>
  <c r="F35" s="1"/>
  <c r="AK102" i="36"/>
  <c r="AJ100"/>
  <c r="AK100" s="1"/>
  <c r="AJ39"/>
  <c r="E11" i="37" s="1"/>
  <c r="E39" s="1"/>
  <c r="F39" s="1"/>
  <c r="AI113" i="36"/>
  <c r="AI109" s="1"/>
  <c r="H100" i="37" l="1"/>
  <c r="H143" s="1"/>
  <c r="L48"/>
  <c r="K117"/>
  <c r="K127"/>
  <c r="L37"/>
  <c r="K111"/>
  <c r="K108"/>
  <c r="L44"/>
  <c r="L114" s="1"/>
  <c r="I128"/>
  <c r="J118"/>
  <c r="J101" s="1"/>
  <c r="J130"/>
  <c r="J128" s="1"/>
  <c r="J102" s="1"/>
  <c r="I101"/>
  <c r="G39"/>
  <c r="F113"/>
  <c r="F109" s="1"/>
  <c r="G35"/>
  <c r="F74"/>
  <c r="AJ74" i="36"/>
  <c r="AJ113"/>
  <c r="M44" i="37" l="1"/>
  <c r="M114" s="1"/>
  <c r="M37"/>
  <c r="L111"/>
  <c r="L108"/>
  <c r="M48"/>
  <c r="L127"/>
  <c r="L117"/>
  <c r="I102"/>
  <c r="I100" s="1"/>
  <c r="I143" s="1"/>
  <c r="I120"/>
  <c r="J120"/>
  <c r="H35"/>
  <c r="G74"/>
  <c r="H39"/>
  <c r="G113"/>
  <c r="G109" s="1"/>
  <c r="K118"/>
  <c r="K130"/>
  <c r="K128" s="1"/>
  <c r="K102" s="1"/>
  <c r="J100"/>
  <c r="J143" s="1"/>
  <c r="AK113" i="36"/>
  <c r="AJ109"/>
  <c r="AK109" s="1"/>
  <c r="I35" i="37" l="1"/>
  <c r="H74"/>
  <c r="N48"/>
  <c r="M127"/>
  <c r="M117"/>
  <c r="N37"/>
  <c r="M111"/>
  <c r="M108"/>
  <c r="N44"/>
  <c r="N114" s="1"/>
  <c r="K101"/>
  <c r="I39"/>
  <c r="H113"/>
  <c r="H109" s="1"/>
  <c r="L118"/>
  <c r="L101" s="1"/>
  <c r="L130"/>
  <c r="L128" s="1"/>
  <c r="K120"/>
  <c r="J39" l="1"/>
  <c r="I113"/>
  <c r="I109" s="1"/>
  <c r="K100"/>
  <c r="K143" s="1"/>
  <c r="J35"/>
  <c r="I74"/>
  <c r="L102"/>
  <c r="L100" s="1"/>
  <c r="L140" s="1"/>
  <c r="L120"/>
  <c r="M118"/>
  <c r="M101" s="1"/>
  <c r="M130"/>
  <c r="M128" s="1"/>
  <c r="M102" s="1"/>
  <c r="O44"/>
  <c r="O114" s="1"/>
  <c r="N108"/>
  <c r="N111"/>
  <c r="O37"/>
  <c r="N117"/>
  <c r="O48"/>
  <c r="N127"/>
  <c r="O129" l="1"/>
  <c r="O121"/>
  <c r="M100"/>
  <c r="M140" s="1"/>
  <c r="M120"/>
  <c r="K35"/>
  <c r="J74"/>
  <c r="K39"/>
  <c r="J113"/>
  <c r="J109" s="1"/>
  <c r="O117"/>
  <c r="O127"/>
  <c r="P127"/>
  <c r="P117"/>
  <c r="P44"/>
  <c r="P114" s="1"/>
  <c r="P37"/>
  <c r="O108"/>
  <c r="O111"/>
  <c r="N118"/>
  <c r="N101" s="1"/>
  <c r="N130"/>
  <c r="N128" s="1"/>
  <c r="N120" s="1"/>
  <c r="AK117" l="1"/>
  <c r="AK127"/>
  <c r="O118"/>
  <c r="O101" s="1"/>
  <c r="O130"/>
  <c r="O128" s="1"/>
  <c r="O120" s="1"/>
  <c r="L39"/>
  <c r="K113"/>
  <c r="K109" s="1"/>
  <c r="N102"/>
  <c r="N100" s="1"/>
  <c r="N142" s="1"/>
  <c r="Q37"/>
  <c r="P111"/>
  <c r="P108"/>
  <c r="Q44"/>
  <c r="Q114" s="1"/>
  <c r="L35"/>
  <c r="K74"/>
  <c r="O102" l="1"/>
  <c r="O100" s="1"/>
  <c r="O142" s="1"/>
  <c r="M35"/>
  <c r="L74"/>
  <c r="R44"/>
  <c r="R114" s="1"/>
  <c r="R37"/>
  <c r="Q108"/>
  <c r="Q111"/>
  <c r="M39"/>
  <c r="L113"/>
  <c r="L109" s="1"/>
  <c r="P118"/>
  <c r="P101" s="1"/>
  <c r="P130"/>
  <c r="P128" s="1"/>
  <c r="P102" s="1"/>
  <c r="Q118" l="1"/>
  <c r="Q101" s="1"/>
  <c r="Q130"/>
  <c r="Q128" s="1"/>
  <c r="Q120" s="1"/>
  <c r="M74"/>
  <c r="N35"/>
  <c r="P100"/>
  <c r="P142" s="1"/>
  <c r="P120"/>
  <c r="N39"/>
  <c r="M113"/>
  <c r="M109" s="1"/>
  <c r="S37"/>
  <c r="R111"/>
  <c r="R108"/>
  <c r="S44"/>
  <c r="S114" s="1"/>
  <c r="O39" l="1"/>
  <c r="N113"/>
  <c r="N109" s="1"/>
  <c r="N144" s="1"/>
  <c r="R118"/>
  <c r="R101" s="1"/>
  <c r="R130"/>
  <c r="R128" s="1"/>
  <c r="R102" s="1"/>
  <c r="N74"/>
  <c r="O35"/>
  <c r="T44"/>
  <c r="T114" s="1"/>
  <c r="T37"/>
  <c r="S111"/>
  <c r="S108"/>
  <c r="Q102"/>
  <c r="Q100" s="1"/>
  <c r="Q142" s="1"/>
  <c r="AK142" s="1"/>
  <c r="R100" l="1"/>
  <c r="R143" s="1"/>
  <c r="R120"/>
  <c r="S118"/>
  <c r="S101" s="1"/>
  <c r="S130"/>
  <c r="S128" s="1"/>
  <c r="S102" s="1"/>
  <c r="P35"/>
  <c r="O74"/>
  <c r="U37"/>
  <c r="T108"/>
  <c r="T111"/>
  <c r="P39"/>
  <c r="O113"/>
  <c r="U44"/>
  <c r="U114" l="1"/>
  <c r="S100"/>
  <c r="S140" s="1"/>
  <c r="Q35"/>
  <c r="P74"/>
  <c r="T118"/>
  <c r="T101" s="1"/>
  <c r="T130"/>
  <c r="T128" s="1"/>
  <c r="T120" s="1"/>
  <c r="V44"/>
  <c r="V114" s="1"/>
  <c r="S120"/>
  <c r="O109"/>
  <c r="O144" s="1"/>
  <c r="Q39"/>
  <c r="P113"/>
  <c r="P109" s="1"/>
  <c r="P144" s="1"/>
  <c r="V37"/>
  <c r="U111"/>
  <c r="U108"/>
  <c r="V129" l="1"/>
  <c r="V121"/>
  <c r="Q74"/>
  <c r="R35"/>
  <c r="T102"/>
  <c r="T100" s="1"/>
  <c r="T140" s="1"/>
  <c r="R39"/>
  <c r="Q113"/>
  <c r="U118"/>
  <c r="U101" s="1"/>
  <c r="U130"/>
  <c r="U128" s="1"/>
  <c r="U120" s="1"/>
  <c r="W37"/>
  <c r="V108"/>
  <c r="V111"/>
  <c r="W44"/>
  <c r="W114" s="1"/>
  <c r="W129" l="1"/>
  <c r="W121"/>
  <c r="S39"/>
  <c r="R113"/>
  <c r="R109" s="1"/>
  <c r="U102"/>
  <c r="U100" s="1"/>
  <c r="U143" s="1"/>
  <c r="X44"/>
  <c r="X114" s="1"/>
  <c r="X37"/>
  <c r="W108"/>
  <c r="W111"/>
  <c r="R74"/>
  <c r="S35"/>
  <c r="Q109"/>
  <c r="Q144" s="1"/>
  <c r="V118"/>
  <c r="V101" s="1"/>
  <c r="V130"/>
  <c r="V128" s="1"/>
  <c r="V102" s="1"/>
  <c r="X129" l="1"/>
  <c r="AK129" s="1"/>
  <c r="X121"/>
  <c r="AK121" s="1"/>
  <c r="V120"/>
  <c r="V100"/>
  <c r="V143" s="1"/>
  <c r="W118"/>
  <c r="W101" s="1"/>
  <c r="W130"/>
  <c r="W128" s="1"/>
  <c r="W102" s="1"/>
  <c r="T39"/>
  <c r="S113"/>
  <c r="S74"/>
  <c r="T35"/>
  <c r="Y37"/>
  <c r="X108"/>
  <c r="X111"/>
  <c r="Y44"/>
  <c r="Y114" s="1"/>
  <c r="W100" l="1"/>
  <c r="W143" s="1"/>
  <c r="W120"/>
  <c r="Z44"/>
  <c r="Z114" s="1"/>
  <c r="U39"/>
  <c r="T113"/>
  <c r="T109" s="1"/>
  <c r="X118"/>
  <c r="X101" s="1"/>
  <c r="X130"/>
  <c r="X128" s="1"/>
  <c r="X120" s="1"/>
  <c r="U35"/>
  <c r="T74"/>
  <c r="Z37"/>
  <c r="Y111"/>
  <c r="Y108"/>
  <c r="S109"/>
  <c r="AA37" l="1"/>
  <c r="Z111"/>
  <c r="Z108"/>
  <c r="V39"/>
  <c r="U113"/>
  <c r="U109" s="1"/>
  <c r="AA44"/>
  <c r="AA114" s="1"/>
  <c r="X102"/>
  <c r="X100" s="1"/>
  <c r="X143" s="1"/>
  <c r="V35"/>
  <c r="U74"/>
  <c r="Y118"/>
  <c r="Y101" s="1"/>
  <c r="Y130"/>
  <c r="Y128" s="1"/>
  <c r="Y120" s="1"/>
  <c r="Y102" l="1"/>
  <c r="Y100" s="1"/>
  <c r="Y143" s="1"/>
  <c r="V74"/>
  <c r="W35"/>
  <c r="W39"/>
  <c r="V113"/>
  <c r="AB37"/>
  <c r="AA111"/>
  <c r="AA108"/>
  <c r="AB44"/>
  <c r="AB114" s="1"/>
  <c r="Z118"/>
  <c r="Z101" s="1"/>
  <c r="Z130"/>
  <c r="Z128" s="1"/>
  <c r="Z120" s="1"/>
  <c r="AA118" l="1"/>
  <c r="AA101" s="1"/>
  <c r="AA130"/>
  <c r="AA128" s="1"/>
  <c r="AA120" s="1"/>
  <c r="AC44"/>
  <c r="AC114" s="1"/>
  <c r="AB108"/>
  <c r="AB111"/>
  <c r="AC37"/>
  <c r="W74"/>
  <c r="X35"/>
  <c r="Z102"/>
  <c r="Z100" s="1"/>
  <c r="Z140" s="1"/>
  <c r="V109"/>
  <c r="X39"/>
  <c r="W113"/>
  <c r="W109" s="1"/>
  <c r="AA102" l="1"/>
  <c r="AA100" s="1"/>
  <c r="AA140" s="1"/>
  <c r="AB118"/>
  <c r="AB101" s="1"/>
  <c r="AB130"/>
  <c r="AB128" s="1"/>
  <c r="AB102" s="1"/>
  <c r="AD44"/>
  <c r="AD114" s="1"/>
  <c r="Y35"/>
  <c r="X74"/>
  <c r="AD37"/>
  <c r="AC111"/>
  <c r="AC108"/>
  <c r="Y39"/>
  <c r="X113"/>
  <c r="AB100" l="1"/>
  <c r="AB143" s="1"/>
  <c r="X109"/>
  <c r="AE44"/>
  <c r="AE114" s="1"/>
  <c r="AC118"/>
  <c r="AC101" s="1"/>
  <c r="AC130"/>
  <c r="AC128" s="1"/>
  <c r="AC102" s="1"/>
  <c r="Z35"/>
  <c r="Y74"/>
  <c r="Z39"/>
  <c r="Y113"/>
  <c r="Y109" s="1"/>
  <c r="AE37"/>
  <c r="AD108"/>
  <c r="AD111"/>
  <c r="AB120"/>
  <c r="AC100" l="1"/>
  <c r="AC143" s="1"/>
  <c r="AF37"/>
  <c r="AE111"/>
  <c r="AE108"/>
  <c r="AF44"/>
  <c r="AF114" s="1"/>
  <c r="AC120"/>
  <c r="AA35"/>
  <c r="Z74"/>
  <c r="AD118"/>
  <c r="AD101" s="1"/>
  <c r="AD130"/>
  <c r="AD128" s="1"/>
  <c r="AD120" s="1"/>
  <c r="AA39"/>
  <c r="Z113"/>
  <c r="Z109" s="1"/>
  <c r="AG44" l="1"/>
  <c r="AG114" s="1"/>
  <c r="AD102"/>
  <c r="AD100" s="1"/>
  <c r="AD143" s="1"/>
  <c r="AB35"/>
  <c r="AA74"/>
  <c r="AG37"/>
  <c r="AF111"/>
  <c r="AF108"/>
  <c r="AB39"/>
  <c r="AA113"/>
  <c r="AA109" s="1"/>
  <c r="AE118"/>
  <c r="AE101" s="1"/>
  <c r="AE130"/>
  <c r="AE128" s="1"/>
  <c r="AE102" s="1"/>
  <c r="AE100" l="1"/>
  <c r="AE143" s="1"/>
  <c r="AH44"/>
  <c r="AH114" s="1"/>
  <c r="AB74"/>
  <c r="AC35"/>
  <c r="AF118"/>
  <c r="AF101" s="1"/>
  <c r="AF130"/>
  <c r="AF128" s="1"/>
  <c r="AF102" s="1"/>
  <c r="AC39"/>
  <c r="AB113"/>
  <c r="AB109" s="1"/>
  <c r="AH37"/>
  <c r="AG111"/>
  <c r="AG108"/>
  <c r="AE120"/>
  <c r="AI44" l="1"/>
  <c r="AI114" s="1"/>
  <c r="AG118"/>
  <c r="AG101" s="1"/>
  <c r="AG130"/>
  <c r="AG128" s="1"/>
  <c r="AG120" s="1"/>
  <c r="AF100"/>
  <c r="AF143" s="1"/>
  <c r="AK143" s="1"/>
  <c r="AD35"/>
  <c r="AC74"/>
  <c r="AI37"/>
  <c r="AH108"/>
  <c r="AH111"/>
  <c r="AD39"/>
  <c r="AC113"/>
  <c r="AC109" s="1"/>
  <c r="AF120"/>
  <c r="AG102" l="1"/>
  <c r="AG100" s="1"/>
  <c r="AG141" s="1"/>
  <c r="AK141" s="1"/>
  <c r="AE39"/>
  <c r="AD113"/>
  <c r="AD109" s="1"/>
  <c r="AJ44"/>
  <c r="AJ37"/>
  <c r="E9" i="38" s="1"/>
  <c r="E37" s="1"/>
  <c r="F37" s="1"/>
  <c r="AI111" i="37"/>
  <c r="AI108"/>
  <c r="AH118"/>
  <c r="AH101" s="1"/>
  <c r="AH130"/>
  <c r="AH128" s="1"/>
  <c r="AH102" s="1"/>
  <c r="AD74"/>
  <c r="AE35"/>
  <c r="E16" i="38" l="1"/>
  <c r="E44" s="1"/>
  <c r="F44" s="1"/>
  <c r="F143" s="1"/>
  <c r="AJ114" i="37"/>
  <c r="AK114" s="1"/>
  <c r="G37" i="38"/>
  <c r="F111"/>
  <c r="F137"/>
  <c r="F140"/>
  <c r="AI118" i="37"/>
  <c r="AI101" s="1"/>
  <c r="AI130"/>
  <c r="AI128" s="1"/>
  <c r="AI102" s="1"/>
  <c r="AH100"/>
  <c r="AH140" s="1"/>
  <c r="AH120"/>
  <c r="AF39"/>
  <c r="AE113"/>
  <c r="AE109" s="1"/>
  <c r="AE74"/>
  <c r="AF35"/>
  <c r="AJ108"/>
  <c r="AJ111"/>
  <c r="F118" i="38" l="1"/>
  <c r="G44"/>
  <c r="G118" s="1"/>
  <c r="F155"/>
  <c r="H37"/>
  <c r="G137"/>
  <c r="G111"/>
  <c r="G140"/>
  <c r="F147"/>
  <c r="F159"/>
  <c r="AK111" i="37"/>
  <c r="AG35"/>
  <c r="AF74"/>
  <c r="AG39"/>
  <c r="AF113"/>
  <c r="AF109" s="1"/>
  <c r="AI100"/>
  <c r="AI140" s="1"/>
  <c r="AI120"/>
  <c r="AJ118"/>
  <c r="AK118" s="1"/>
  <c r="AJ130"/>
  <c r="AK108"/>
  <c r="G155" i="38" l="1"/>
  <c r="G143"/>
  <c r="H44"/>
  <c r="H155" s="1"/>
  <c r="F101"/>
  <c r="I37"/>
  <c r="H140"/>
  <c r="H137"/>
  <c r="H111"/>
  <c r="G147"/>
  <c r="G159"/>
  <c r="G157" s="1"/>
  <c r="F157"/>
  <c r="AJ101" i="37"/>
  <c r="AK101" s="1"/>
  <c r="AJ128"/>
  <c r="AK130"/>
  <c r="AG74"/>
  <c r="AH35"/>
  <c r="AH39"/>
  <c r="AG113"/>
  <c r="AG109" s="1"/>
  <c r="G102" i="38" l="1"/>
  <c r="H118"/>
  <c r="H143"/>
  <c r="I44"/>
  <c r="I155" s="1"/>
  <c r="G149"/>
  <c r="F102"/>
  <c r="F149"/>
  <c r="H147"/>
  <c r="H159"/>
  <c r="J37"/>
  <c r="I111"/>
  <c r="I140"/>
  <c r="I137"/>
  <c r="J44"/>
  <c r="G101"/>
  <c r="AK128" i="37"/>
  <c r="AJ120"/>
  <c r="AK120" s="1"/>
  <c r="AJ102"/>
  <c r="AH74"/>
  <c r="AI35"/>
  <c r="AI39"/>
  <c r="AH113"/>
  <c r="AH109" s="1"/>
  <c r="I118" i="38" l="1"/>
  <c r="G100"/>
  <c r="I143"/>
  <c r="H101"/>
  <c r="K44"/>
  <c r="J118"/>
  <c r="J155"/>
  <c r="J143"/>
  <c r="K37"/>
  <c r="J111"/>
  <c r="J137"/>
  <c r="J140"/>
  <c r="H157"/>
  <c r="I147"/>
  <c r="I159"/>
  <c r="I157" s="1"/>
  <c r="I102" s="1"/>
  <c r="F100"/>
  <c r="AJ35" i="37"/>
  <c r="E7" i="38" s="1"/>
  <c r="E35" s="1"/>
  <c r="F35" s="1"/>
  <c r="AI74" i="37"/>
  <c r="AJ39"/>
  <c r="E11" i="38" s="1"/>
  <c r="E39" s="1"/>
  <c r="F39" s="1"/>
  <c r="AI113" i="37"/>
  <c r="AI109" s="1"/>
  <c r="AI144" s="1"/>
  <c r="AK102"/>
  <c r="AJ100"/>
  <c r="I101" i="38" l="1"/>
  <c r="I100" s="1"/>
  <c r="AK100" i="37"/>
  <c r="AJ140"/>
  <c r="AK140" s="1"/>
  <c r="H102" i="38"/>
  <c r="H149"/>
  <c r="L37"/>
  <c r="K140"/>
  <c r="K137"/>
  <c r="K111"/>
  <c r="L44"/>
  <c r="K118"/>
  <c r="K143"/>
  <c r="K155"/>
  <c r="G35"/>
  <c r="F109"/>
  <c r="F74"/>
  <c r="G39"/>
  <c r="F113"/>
  <c r="F142"/>
  <c r="F138" s="1"/>
  <c r="J147"/>
  <c r="J101" s="1"/>
  <c r="J159"/>
  <c r="J157" s="1"/>
  <c r="J102" s="1"/>
  <c r="I149"/>
  <c r="AJ74" i="37"/>
  <c r="AJ113"/>
  <c r="J149" i="38" l="1"/>
  <c r="J100"/>
  <c r="L155"/>
  <c r="M44"/>
  <c r="L118"/>
  <c r="L143"/>
  <c r="L140"/>
  <c r="L137"/>
  <c r="M37"/>
  <c r="L111"/>
  <c r="H35"/>
  <c r="G109"/>
  <c r="G74"/>
  <c r="H100"/>
  <c r="H39"/>
  <c r="G113"/>
  <c r="G142"/>
  <c r="G138" s="1"/>
  <c r="K147"/>
  <c r="K101" s="1"/>
  <c r="K159"/>
  <c r="AK113" i="37"/>
  <c r="AJ109"/>
  <c r="AK109" l="1"/>
  <c r="AJ144"/>
  <c r="AK144" s="1"/>
  <c r="M140" i="38"/>
  <c r="M111"/>
  <c r="M137"/>
  <c r="N37"/>
  <c r="K157"/>
  <c r="I39"/>
  <c r="H113"/>
  <c r="H142"/>
  <c r="H138" s="1"/>
  <c r="I35"/>
  <c r="H74"/>
  <c r="H109"/>
  <c r="L147"/>
  <c r="L101" s="1"/>
  <c r="L159"/>
  <c r="L157" s="1"/>
  <c r="L102" s="1"/>
  <c r="M155"/>
  <c r="M143"/>
  <c r="N44"/>
  <c r="M118"/>
  <c r="O37" l="1"/>
  <c r="N137"/>
  <c r="N140"/>
  <c r="N111"/>
  <c r="L100"/>
  <c r="K102"/>
  <c r="K149"/>
  <c r="J39"/>
  <c r="I113"/>
  <c r="I142"/>
  <c r="I138" s="1"/>
  <c r="L149"/>
  <c r="N118"/>
  <c r="N155"/>
  <c r="N143"/>
  <c r="O44"/>
  <c r="J35"/>
  <c r="I109"/>
  <c r="I74"/>
  <c r="M147"/>
  <c r="M101" s="1"/>
  <c r="M159"/>
  <c r="M157" s="1"/>
  <c r="M102" s="1"/>
  <c r="M100" l="1"/>
  <c r="M149"/>
  <c r="P37"/>
  <c r="O140"/>
  <c r="O111"/>
  <c r="O137"/>
  <c r="K35"/>
  <c r="J74"/>
  <c r="J109"/>
  <c r="N147"/>
  <c r="N101" s="1"/>
  <c r="N159"/>
  <c r="N157" s="1"/>
  <c r="N102" s="1"/>
  <c r="K39"/>
  <c r="J113"/>
  <c r="J142"/>
  <c r="J138" s="1"/>
  <c r="K100"/>
  <c r="P44"/>
  <c r="O118"/>
  <c r="O143"/>
  <c r="O155"/>
  <c r="N149" l="1"/>
  <c r="L35"/>
  <c r="K74"/>
  <c r="K109"/>
  <c r="Q37"/>
  <c r="P140"/>
  <c r="P111"/>
  <c r="P137"/>
  <c r="L39"/>
  <c r="K142"/>
  <c r="K138" s="1"/>
  <c r="K113"/>
  <c r="Q44"/>
  <c r="P118"/>
  <c r="P155"/>
  <c r="P143"/>
  <c r="O147"/>
  <c r="O101" s="1"/>
  <c r="O159"/>
  <c r="O157" s="1"/>
  <c r="O149" s="1"/>
  <c r="N100"/>
  <c r="M35" l="1"/>
  <c r="L74"/>
  <c r="L109"/>
  <c r="O102"/>
  <c r="O100" s="1"/>
  <c r="L142"/>
  <c r="L138" s="1"/>
  <c r="M39"/>
  <c r="L113"/>
  <c r="R37"/>
  <c r="Q140"/>
  <c r="Q111"/>
  <c r="Q137"/>
  <c r="Q155"/>
  <c r="R44"/>
  <c r="Q118"/>
  <c r="Q143"/>
  <c r="P147"/>
  <c r="P101" s="1"/>
  <c r="P159"/>
  <c r="P157" s="1"/>
  <c r="P102" s="1"/>
  <c r="P100" l="1"/>
  <c r="N35"/>
  <c r="M74"/>
  <c r="M109"/>
  <c r="M113"/>
  <c r="M142"/>
  <c r="M138" s="1"/>
  <c r="N39"/>
  <c r="Q147"/>
  <c r="Q101" s="1"/>
  <c r="Q159"/>
  <c r="Q157" s="1"/>
  <c r="Q149" s="1"/>
  <c r="R137"/>
  <c r="R111"/>
  <c r="R140"/>
  <c r="S37"/>
  <c r="P149"/>
  <c r="R143"/>
  <c r="S44"/>
  <c r="R155"/>
  <c r="R118"/>
  <c r="Q102" l="1"/>
  <c r="Q100" s="1"/>
  <c r="O39"/>
  <c r="N113"/>
  <c r="N142"/>
  <c r="N138" s="1"/>
  <c r="S137"/>
  <c r="S140"/>
  <c r="S111"/>
  <c r="T37"/>
  <c r="T44"/>
  <c r="S155"/>
  <c r="S143"/>
  <c r="S118"/>
  <c r="R147"/>
  <c r="R101" s="1"/>
  <c r="R159"/>
  <c r="R157" s="1"/>
  <c r="R149" s="1"/>
  <c r="N74"/>
  <c r="O35"/>
  <c r="N109"/>
  <c r="P39" l="1"/>
  <c r="O142"/>
  <c r="O138" s="1"/>
  <c r="O113"/>
  <c r="R102"/>
  <c r="R100" s="1"/>
  <c r="T118"/>
  <c r="U44"/>
  <c r="T155"/>
  <c r="T143"/>
  <c r="U37"/>
  <c r="T111"/>
  <c r="T137"/>
  <c r="T140"/>
  <c r="S147"/>
  <c r="S101" s="1"/>
  <c r="S159"/>
  <c r="S157" s="1"/>
  <c r="S149" s="1"/>
  <c r="P35"/>
  <c r="O109"/>
  <c r="O74"/>
  <c r="Q39" l="1"/>
  <c r="P142"/>
  <c r="P138" s="1"/>
  <c r="P113"/>
  <c r="Q35"/>
  <c r="P109"/>
  <c r="P74"/>
  <c r="S102"/>
  <c r="S100" s="1"/>
  <c r="T147"/>
  <c r="T101" s="1"/>
  <c r="T159"/>
  <c r="T157" s="1"/>
  <c r="T149" s="1"/>
  <c r="U155"/>
  <c r="U118"/>
  <c r="V44"/>
  <c r="U143"/>
  <c r="V37"/>
  <c r="U140"/>
  <c r="U111"/>
  <c r="U137"/>
  <c r="T102" l="1"/>
  <c r="T100" s="1"/>
  <c r="Q113"/>
  <c r="R39"/>
  <c r="Q142"/>
  <c r="Q138" s="1"/>
  <c r="U147"/>
  <c r="U101" s="1"/>
  <c r="U159"/>
  <c r="U157" s="1"/>
  <c r="U149" s="1"/>
  <c r="W37"/>
  <c r="V140"/>
  <c r="V137"/>
  <c r="V111"/>
  <c r="V143"/>
  <c r="V155"/>
  <c r="W44"/>
  <c r="V118"/>
  <c r="R35"/>
  <c r="Q109"/>
  <c r="Q74"/>
  <c r="W111" l="1"/>
  <c r="X37"/>
  <c r="W140"/>
  <c r="W137"/>
  <c r="R113"/>
  <c r="R142"/>
  <c r="R138" s="1"/>
  <c r="S39"/>
  <c r="R74"/>
  <c r="R109"/>
  <c r="S35"/>
  <c r="W143"/>
  <c r="W118"/>
  <c r="X44"/>
  <c r="W155"/>
  <c r="V147"/>
  <c r="V101" s="1"/>
  <c r="V159"/>
  <c r="V157" s="1"/>
  <c r="V102" s="1"/>
  <c r="U102"/>
  <c r="U100" s="1"/>
  <c r="V149" l="1"/>
  <c r="Y44"/>
  <c r="X155"/>
  <c r="X143"/>
  <c r="X118"/>
  <c r="Y37"/>
  <c r="X137"/>
  <c r="X140"/>
  <c r="X111"/>
  <c r="S109"/>
  <c r="S74"/>
  <c r="T35"/>
  <c r="S142"/>
  <c r="S138" s="1"/>
  <c r="S113"/>
  <c r="T39"/>
  <c r="W147"/>
  <c r="W101" s="1"/>
  <c r="W159"/>
  <c r="W157" s="1"/>
  <c r="W149" s="1"/>
  <c r="V100"/>
  <c r="Y111" l="1"/>
  <c r="Y137"/>
  <c r="Y140"/>
  <c r="Z37"/>
  <c r="Y118"/>
  <c r="Y143"/>
  <c r="Y155"/>
  <c r="Z44"/>
  <c r="W102"/>
  <c r="W100" s="1"/>
  <c r="U39"/>
  <c r="T142"/>
  <c r="T138" s="1"/>
  <c r="T113"/>
  <c r="X147"/>
  <c r="X101" s="1"/>
  <c r="X159"/>
  <c r="X157" s="1"/>
  <c r="X102" s="1"/>
  <c r="T109"/>
  <c r="T74"/>
  <c r="U35"/>
  <c r="X100" l="1"/>
  <c r="U113"/>
  <c r="V39"/>
  <c r="U142"/>
  <c r="U138" s="1"/>
  <c r="Y147"/>
  <c r="Y101" s="1"/>
  <c r="Y159"/>
  <c r="Y157" s="1"/>
  <c r="Y149" s="1"/>
  <c r="X149"/>
  <c r="V35"/>
  <c r="U109"/>
  <c r="U74"/>
  <c r="Z118"/>
  <c r="AA44"/>
  <c r="Z143"/>
  <c r="Z155"/>
  <c r="Z111"/>
  <c r="Z140"/>
  <c r="Z137"/>
  <c r="AA37"/>
  <c r="Z147" l="1"/>
  <c r="Z101" s="1"/>
  <c r="Z159"/>
  <c r="Z157" s="1"/>
  <c r="Z102" s="1"/>
  <c r="AA140"/>
  <c r="AA111"/>
  <c r="AA137"/>
  <c r="AB37"/>
  <c r="V142"/>
  <c r="V138" s="1"/>
  <c r="W39"/>
  <c r="V113"/>
  <c r="Y102"/>
  <c r="Y100" s="1"/>
  <c r="AA143"/>
  <c r="AA118"/>
  <c r="AA155"/>
  <c r="AB44"/>
  <c r="W35"/>
  <c r="V109"/>
  <c r="V74"/>
  <c r="Z100" l="1"/>
  <c r="Z149"/>
  <c r="X39"/>
  <c r="W113"/>
  <c r="W142"/>
  <c r="W138" s="1"/>
  <c r="AA147"/>
  <c r="AA101" s="1"/>
  <c r="AA159"/>
  <c r="AA157" s="1"/>
  <c r="AA102" s="1"/>
  <c r="AB118"/>
  <c r="AC44"/>
  <c r="AB155"/>
  <c r="AB143"/>
  <c r="AC37"/>
  <c r="AB140"/>
  <c r="AB111"/>
  <c r="AB137"/>
  <c r="W74"/>
  <c r="W109"/>
  <c r="X35"/>
  <c r="AA149" l="1"/>
  <c r="AA100"/>
  <c r="AD44"/>
  <c r="AC155"/>
  <c r="AC143"/>
  <c r="AC118"/>
  <c r="X113"/>
  <c r="X142"/>
  <c r="X138" s="1"/>
  <c r="Y39"/>
  <c r="X109"/>
  <c r="X74"/>
  <c r="Y35"/>
  <c r="AB147"/>
  <c r="AB101" s="1"/>
  <c r="AB159"/>
  <c r="AB157" s="1"/>
  <c r="AB102" s="1"/>
  <c r="AC137"/>
  <c r="AC140"/>
  <c r="AC111"/>
  <c r="AD37"/>
  <c r="AB149" l="1"/>
  <c r="AB100"/>
  <c r="AD143"/>
  <c r="AD155"/>
  <c r="AD118"/>
  <c r="AE44"/>
  <c r="Y109"/>
  <c r="Y74"/>
  <c r="Z35"/>
  <c r="Y113"/>
  <c r="Z39"/>
  <c r="Y142"/>
  <c r="Y138" s="1"/>
  <c r="AC147"/>
  <c r="AC101" s="1"/>
  <c r="AC159"/>
  <c r="AC157" s="1"/>
  <c r="AC102" s="1"/>
  <c r="AE37"/>
  <c r="AD140"/>
  <c r="AD137"/>
  <c r="AD111"/>
  <c r="AE118" l="1"/>
  <c r="AE155"/>
  <c r="AE143"/>
  <c r="AF44"/>
  <c r="Z142"/>
  <c r="Z138" s="1"/>
  <c r="Z113"/>
  <c r="AA39"/>
  <c r="AE140"/>
  <c r="AE111"/>
  <c r="AF37"/>
  <c r="AE137"/>
  <c r="AD147"/>
  <c r="AD101" s="1"/>
  <c r="AD159"/>
  <c r="AD157" s="1"/>
  <c r="AD149" s="1"/>
  <c r="Z74"/>
  <c r="AA35"/>
  <c r="Z109"/>
  <c r="AC149"/>
  <c r="AC100"/>
  <c r="AA142" l="1"/>
  <c r="AA138" s="1"/>
  <c r="AA113"/>
  <c r="AB39"/>
  <c r="AD102"/>
  <c r="AD100" s="1"/>
  <c r="AF140"/>
  <c r="AG37"/>
  <c r="AF111"/>
  <c r="AF137"/>
  <c r="AA109"/>
  <c r="AA74"/>
  <c r="AB35"/>
  <c r="AE147"/>
  <c r="AE101" s="1"/>
  <c r="AE159"/>
  <c r="AE157" s="1"/>
  <c r="AE102" s="1"/>
  <c r="AF118"/>
  <c r="AF155"/>
  <c r="AF143"/>
  <c r="AG44"/>
  <c r="AE149" l="1"/>
  <c r="AE100"/>
  <c r="AH37"/>
  <c r="AG137"/>
  <c r="AG140"/>
  <c r="AG111"/>
  <c r="AG118"/>
  <c r="AH44"/>
  <c r="AG143"/>
  <c r="AG155"/>
  <c r="AB109"/>
  <c r="AC35"/>
  <c r="AB74"/>
  <c r="AF147"/>
  <c r="AF101" s="1"/>
  <c r="AF159"/>
  <c r="AF157" s="1"/>
  <c r="AF149" s="1"/>
  <c r="AB142"/>
  <c r="AB138" s="1"/>
  <c r="AB113"/>
  <c r="AC39"/>
  <c r="AH111" l="1"/>
  <c r="AI37"/>
  <c r="AH140"/>
  <c r="AH137"/>
  <c r="AC109"/>
  <c r="AC74"/>
  <c r="AD35"/>
  <c r="AH118"/>
  <c r="AH143"/>
  <c r="AI44"/>
  <c r="AH155"/>
  <c r="AG147"/>
  <c r="AG101" s="1"/>
  <c r="AG159"/>
  <c r="AG157" s="1"/>
  <c r="AG149" s="1"/>
  <c r="AC142"/>
  <c r="AC138" s="1"/>
  <c r="AD39"/>
  <c r="AC113"/>
  <c r="AF102"/>
  <c r="AF100" s="1"/>
  <c r="AI155" l="1"/>
  <c r="AI143"/>
  <c r="AI118"/>
  <c r="AJ44"/>
  <c r="AI111"/>
  <c r="AJ37"/>
  <c r="AI137"/>
  <c r="AI140"/>
  <c r="AE35"/>
  <c r="AD109"/>
  <c r="AD74"/>
  <c r="AG102"/>
  <c r="AG100" s="1"/>
  <c r="AE39"/>
  <c r="AD142"/>
  <c r="AD138" s="1"/>
  <c r="AD113"/>
  <c r="AH147"/>
  <c r="AH101" s="1"/>
  <c r="AH159"/>
  <c r="AH157" s="1"/>
  <c r="AH149" s="1"/>
  <c r="AE74" l="1"/>
  <c r="AF35"/>
  <c r="AE109"/>
  <c r="AI147"/>
  <c r="AI101" s="1"/>
  <c r="AI159"/>
  <c r="AI157" s="1"/>
  <c r="AI149" s="1"/>
  <c r="AH102"/>
  <c r="AH100" s="1"/>
  <c r="AE113"/>
  <c r="AF39"/>
  <c r="AE142"/>
  <c r="AE138" s="1"/>
  <c r="AJ137"/>
  <c r="AJ111"/>
  <c r="AJ140"/>
  <c r="AJ155"/>
  <c r="AJ143"/>
  <c r="AK143" s="1"/>
  <c r="AJ118"/>
  <c r="AI102" l="1"/>
  <c r="AI100" s="1"/>
  <c r="AK155"/>
  <c r="AK140"/>
  <c r="AF113"/>
  <c r="AF142"/>
  <c r="AF138" s="1"/>
  <c r="AG39"/>
  <c r="AJ147"/>
  <c r="AK147" s="1"/>
  <c r="AJ159"/>
  <c r="AK137"/>
  <c r="AF74"/>
  <c r="AF109"/>
  <c r="AG35"/>
  <c r="AG142" l="1"/>
  <c r="AG138" s="1"/>
  <c r="AG113"/>
  <c r="AH39"/>
  <c r="AH35"/>
  <c r="AG109"/>
  <c r="AG74"/>
  <c r="AJ157"/>
  <c r="AK159"/>
  <c r="AJ101"/>
  <c r="AK101" l="1"/>
  <c r="AK157"/>
  <c r="AJ149"/>
  <c r="AK149" s="1"/>
  <c r="AJ102"/>
  <c r="AK102" s="1"/>
  <c r="AH113"/>
  <c r="AH142"/>
  <c r="AH138" s="1"/>
  <c r="AI39"/>
  <c r="AH74"/>
  <c r="AI35"/>
  <c r="AH109"/>
  <c r="AI109" l="1"/>
  <c r="AI74"/>
  <c r="AJ35"/>
  <c r="AJ39"/>
  <c r="AI142"/>
  <c r="AI138" s="1"/>
  <c r="AI113"/>
  <c r="AJ100"/>
  <c r="AK100" s="1"/>
  <c r="AJ109" l="1"/>
  <c r="AJ74"/>
  <c r="AJ113"/>
  <c r="AJ142"/>
  <c r="AK142" l="1"/>
  <c r="AJ138"/>
  <c r="AK138" s="1"/>
  <c r="J75" i="12" l="1"/>
  <c r="J124" l="1"/>
  <c r="E49" i="28"/>
  <c r="F49" s="1"/>
  <c r="G49" l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G49" i="3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E41" i="28"/>
  <c r="F41" s="1"/>
  <c r="J120" i="12"/>
  <c r="J102"/>
  <c r="J100" s="1"/>
  <c r="J140" s="1"/>
  <c r="K124"/>
  <c r="K75"/>
  <c r="G41" i="28" l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9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49" i="2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30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31" s="1"/>
  <c r="E49" s="1"/>
  <c r="F49" s="1"/>
  <c r="V49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32" s="1"/>
  <c r="E49" s="1"/>
  <c r="F49" s="1"/>
  <c r="G41" i="3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K120" i="12"/>
  <c r="K102"/>
  <c r="K100" s="1"/>
  <c r="K142" s="1"/>
  <c r="L124"/>
  <c r="L75"/>
  <c r="V41" i="28" l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41" i="29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30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31" s="1"/>
  <c r="E41" s="1"/>
  <c r="F41" s="1"/>
  <c r="G49" i="32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33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E21" i="34" s="1"/>
  <c r="E49" s="1"/>
  <c r="F49" s="1"/>
  <c r="V41" i="3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32" s="1"/>
  <c r="E41" s="1"/>
  <c r="F41" s="1"/>
  <c r="L120" i="12"/>
  <c r="L102"/>
  <c r="L100" s="1"/>
  <c r="L142" s="1"/>
  <c r="M124"/>
  <c r="M75"/>
  <c r="G41" i="32" l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E13" i="33" s="1"/>
  <c r="E41" s="1"/>
  <c r="F41" s="1"/>
  <c r="M120" i="12"/>
  <c r="M102"/>
  <c r="M100" s="1"/>
  <c r="M143" s="1"/>
  <c r="N124"/>
  <c r="N75"/>
  <c r="N120" l="1"/>
  <c r="N102"/>
  <c r="N100" s="1"/>
  <c r="N141" s="1"/>
  <c r="AK141" s="1"/>
  <c r="O124"/>
  <c r="O75"/>
  <c r="O120" l="1"/>
  <c r="O102"/>
  <c r="O100" s="1"/>
  <c r="O140" s="1"/>
  <c r="P124"/>
  <c r="P75"/>
  <c r="P102" l="1"/>
  <c r="P100" s="1"/>
  <c r="P143" s="1"/>
  <c r="P120"/>
  <c r="Q124"/>
  <c r="Q75"/>
  <c r="Q102" l="1"/>
  <c r="Q100" s="1"/>
  <c r="Q143" s="1"/>
  <c r="Q120"/>
  <c r="R124"/>
  <c r="R75"/>
  <c r="R102" l="1"/>
  <c r="R100" s="1"/>
  <c r="R143" s="1"/>
  <c r="R120"/>
  <c r="S124"/>
  <c r="S75"/>
  <c r="S102" l="1"/>
  <c r="S100" s="1"/>
  <c r="S143" s="1"/>
  <c r="S120"/>
  <c r="T124"/>
  <c r="T75"/>
  <c r="T102" l="1"/>
  <c r="T100" s="1"/>
  <c r="T142" s="1"/>
  <c r="T120"/>
  <c r="U124"/>
  <c r="U75"/>
  <c r="U102" l="1"/>
  <c r="U100" s="1"/>
  <c r="U142" s="1"/>
  <c r="U120"/>
  <c r="V124"/>
  <c r="V75"/>
  <c r="V102" l="1"/>
  <c r="V100" s="1"/>
  <c r="V140" s="1"/>
  <c r="V120"/>
  <c r="W124"/>
  <c r="W75"/>
  <c r="W102" l="1"/>
  <c r="W100" s="1"/>
  <c r="W143" s="1"/>
  <c r="W120"/>
  <c r="X124"/>
  <c r="X75"/>
  <c r="X102" l="1"/>
  <c r="X100" s="1"/>
  <c r="X143" s="1"/>
  <c r="AK143" s="1"/>
  <c r="X120"/>
  <c r="Y124"/>
  <c r="Y75"/>
  <c r="Y102" l="1"/>
  <c r="Y100" s="1"/>
  <c r="Y142" s="1"/>
  <c r="Y120"/>
  <c r="Z124"/>
  <c r="Z75"/>
  <c r="Z102" l="1"/>
  <c r="Z100" s="1"/>
  <c r="Z142" s="1"/>
  <c r="Z120"/>
  <c r="AA124"/>
  <c r="AA75"/>
  <c r="AA120" l="1"/>
  <c r="AA102"/>
  <c r="AA100" s="1"/>
  <c r="AA142" s="1"/>
  <c r="AB124"/>
  <c r="AB75"/>
  <c r="AB102" l="1"/>
  <c r="AB100" s="1"/>
  <c r="AB140" s="1"/>
  <c r="AB120"/>
  <c r="AC124"/>
  <c r="AC75"/>
  <c r="AC102" l="1"/>
  <c r="AC100" s="1"/>
  <c r="AC140" s="1"/>
  <c r="AK140" s="1"/>
  <c r="AC120"/>
  <c r="AD124"/>
  <c r="AD75"/>
  <c r="AD102" l="1"/>
  <c r="AD100" s="1"/>
  <c r="AD142" s="1"/>
  <c r="AD120"/>
  <c r="AE124"/>
  <c r="AE75"/>
  <c r="AE102" l="1"/>
  <c r="AE100" s="1"/>
  <c r="AE142" s="1"/>
  <c r="AE120"/>
  <c r="AF124"/>
  <c r="AF75"/>
  <c r="AF102" l="1"/>
  <c r="AF100" s="1"/>
  <c r="AF142" s="1"/>
  <c r="AF120"/>
  <c r="AG124"/>
  <c r="AG75"/>
  <c r="AG102" l="1"/>
  <c r="AG100" s="1"/>
  <c r="AG142" s="1"/>
  <c r="AK142" s="1"/>
  <c r="AG120"/>
  <c r="AH124"/>
  <c r="AH75"/>
  <c r="AH120" l="1"/>
  <c r="AH102"/>
  <c r="AH100" s="1"/>
  <c r="E53" i="28"/>
  <c r="AI124" i="12"/>
  <c r="AI75"/>
  <c r="E36" i="28"/>
  <c r="F36" s="1"/>
  <c r="E52"/>
  <c r="F52" s="1"/>
  <c r="E40"/>
  <c r="F40" s="1"/>
  <c r="G52" l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G52" i="3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F53" i="28"/>
  <c r="G40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G36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F75"/>
  <c r="AI120" i="12"/>
  <c r="AI102"/>
  <c r="AI100" s="1"/>
  <c r="AJ124"/>
  <c r="AJ75"/>
  <c r="V52" i="28" l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52" i="29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30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31" s="1"/>
  <c r="E52" s="1"/>
  <c r="F52" s="1"/>
  <c r="V40" i="28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40" i="29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3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31" s="1"/>
  <c r="E40" s="1"/>
  <c r="F40" s="1"/>
  <c r="G53" i="28"/>
  <c r="V52" i="3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32" s="1"/>
  <c r="E52" s="1"/>
  <c r="F52" s="1"/>
  <c r="G40" i="3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F124" i="28"/>
  <c r="H53"/>
  <c r="G124"/>
  <c r="V36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E36" i="29" s="1"/>
  <c r="F36" s="1"/>
  <c r="G75" i="28"/>
  <c r="AK124" i="12"/>
  <c r="AJ120"/>
  <c r="AK120" s="1"/>
  <c r="AJ102"/>
  <c r="AJ100" s="1"/>
  <c r="AK116"/>
  <c r="AK130"/>
  <c r="AK107"/>
  <c r="AK113"/>
  <c r="G52" i="32" l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E24" i="33" s="1"/>
  <c r="E52" s="1"/>
  <c r="F52" s="1"/>
  <c r="V40" i="3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32" s="1"/>
  <c r="E40" s="1"/>
  <c r="F40" s="1"/>
  <c r="F102" i="28"/>
  <c r="F120"/>
  <c r="I53"/>
  <c r="H124"/>
  <c r="G102"/>
  <c r="G100" s="1"/>
  <c r="G140" s="1"/>
  <c r="G120"/>
  <c r="G36" i="29"/>
  <c r="F75"/>
  <c r="H75" i="28"/>
  <c r="AK115" i="12"/>
  <c r="AK101"/>
  <c r="AK126"/>
  <c r="G40" i="32" l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E12" i="33" s="1"/>
  <c r="E40" s="1"/>
  <c r="F40" s="1"/>
  <c r="H120" i="28"/>
  <c r="H102"/>
  <c r="H100" s="1"/>
  <c r="H141" s="1"/>
  <c r="F100"/>
  <c r="J53"/>
  <c r="I124"/>
  <c r="G75" i="29"/>
  <c r="H36"/>
  <c r="I75" i="28"/>
  <c r="AK102" i="12"/>
  <c r="K53" i="28" l="1"/>
  <c r="J124"/>
  <c r="I120"/>
  <c r="I102"/>
  <c r="F140"/>
  <c r="I36" i="29"/>
  <c r="H75"/>
  <c r="J75" i="28"/>
  <c r="AK100" i="12"/>
  <c r="L53" i="28" l="1"/>
  <c r="K124"/>
  <c r="J120"/>
  <c r="J102"/>
  <c r="J100" s="1"/>
  <c r="J143" s="1"/>
  <c r="I100"/>
  <c r="J36" i="29"/>
  <c r="I75"/>
  <c r="K75" i="28"/>
  <c r="M53" l="1"/>
  <c r="L124"/>
  <c r="K120"/>
  <c r="K102"/>
  <c r="I143"/>
  <c r="K36" i="29"/>
  <c r="J75"/>
  <c r="L75" i="28"/>
  <c r="K100" l="1"/>
  <c r="N53"/>
  <c r="M124"/>
  <c r="L102"/>
  <c r="L100" s="1"/>
  <c r="L140" s="1"/>
  <c r="L120"/>
  <c r="L36" i="29"/>
  <c r="K75"/>
  <c r="M75" i="28"/>
  <c r="K142" l="1"/>
  <c r="M120"/>
  <c r="M102"/>
  <c r="M100" s="1"/>
  <c r="M142" s="1"/>
  <c r="O53"/>
  <c r="N124"/>
  <c r="M36" i="29"/>
  <c r="L75"/>
  <c r="N75" i="28"/>
  <c r="P53" l="1"/>
  <c r="O124"/>
  <c r="N102"/>
  <c r="N120"/>
  <c r="N36" i="29"/>
  <c r="M75"/>
  <c r="O75" i="28"/>
  <c r="N100" l="1"/>
  <c r="Q53"/>
  <c r="P124"/>
  <c r="O102"/>
  <c r="O100" s="1"/>
  <c r="O140" s="1"/>
  <c r="O120"/>
  <c r="O36" i="29"/>
  <c r="N75"/>
  <c r="P75" i="28"/>
  <c r="N140" l="1"/>
  <c r="P102"/>
  <c r="P100" s="1"/>
  <c r="P143" s="1"/>
  <c r="P120"/>
  <c r="R53"/>
  <c r="Q124"/>
  <c r="P36" i="29"/>
  <c r="O75"/>
  <c r="Q75" i="28"/>
  <c r="S53" l="1"/>
  <c r="R124"/>
  <c r="Q120"/>
  <c r="Q102"/>
  <c r="Q100" s="1"/>
  <c r="Q143" s="1"/>
  <c r="Q36" i="29"/>
  <c r="P75"/>
  <c r="R75" i="28"/>
  <c r="T53" l="1"/>
  <c r="S124"/>
  <c r="R120"/>
  <c r="R102"/>
  <c r="R100" s="1"/>
  <c r="R143" s="1"/>
  <c r="R36" i="29"/>
  <c r="Q75"/>
  <c r="S75" i="28"/>
  <c r="U53" l="1"/>
  <c r="T124"/>
  <c r="S120"/>
  <c r="S102"/>
  <c r="S100" s="1"/>
  <c r="S143" s="1"/>
  <c r="S36" i="29"/>
  <c r="R75"/>
  <c r="T75" i="28"/>
  <c r="V53" l="1"/>
  <c r="U124"/>
  <c r="T102"/>
  <c r="T100" s="1"/>
  <c r="T142" s="1"/>
  <c r="T120"/>
  <c r="S75" i="29"/>
  <c r="T36"/>
  <c r="U75" i="28"/>
  <c r="W53" l="1"/>
  <c r="V124"/>
  <c r="U120"/>
  <c r="U102"/>
  <c r="U100" s="1"/>
  <c r="U140" s="1"/>
  <c r="T75" i="29"/>
  <c r="U36"/>
  <c r="V75" i="28"/>
  <c r="X53" l="1"/>
  <c r="W124"/>
  <c r="V102"/>
  <c r="V100" s="1"/>
  <c r="V140" s="1"/>
  <c r="V120"/>
  <c r="U75" i="29"/>
  <c r="V36"/>
  <c r="W75" i="28"/>
  <c r="Y53" l="1"/>
  <c r="X124"/>
  <c r="W102"/>
  <c r="W100" s="1"/>
  <c r="W143" s="1"/>
  <c r="W120"/>
  <c r="V75" i="29"/>
  <c r="W36"/>
  <c r="X75" i="28"/>
  <c r="Z53" l="1"/>
  <c r="Y124"/>
  <c r="X120"/>
  <c r="X102"/>
  <c r="X100" s="1"/>
  <c r="X143" s="1"/>
  <c r="W75" i="29"/>
  <c r="X36"/>
  <c r="Y75" i="28"/>
  <c r="AA53" l="1"/>
  <c r="Z124"/>
  <c r="Y102"/>
  <c r="Y100" s="1"/>
  <c r="Y143" s="1"/>
  <c r="Y120"/>
  <c r="X75" i="29"/>
  <c r="Y36"/>
  <c r="Z75" i="28"/>
  <c r="AB53" l="1"/>
  <c r="AA124"/>
  <c r="Z120"/>
  <c r="Z102"/>
  <c r="Z100" s="1"/>
  <c r="Z143" s="1"/>
  <c r="AK143" s="1"/>
  <c r="Y75" i="29"/>
  <c r="Z36"/>
  <c r="AA75" i="28"/>
  <c r="AC53" l="1"/>
  <c r="AB124"/>
  <c r="AA120"/>
  <c r="AA102"/>
  <c r="AA100" s="1"/>
  <c r="AA142" s="1"/>
  <c r="Z75" i="29"/>
  <c r="AA36"/>
  <c r="AB75" i="28"/>
  <c r="AD53" l="1"/>
  <c r="AC124"/>
  <c r="AB102"/>
  <c r="AB100" s="1"/>
  <c r="AB140" s="1"/>
  <c r="AB120"/>
  <c r="AA75" i="29"/>
  <c r="AB36"/>
  <c r="AC75" i="28"/>
  <c r="AE53" l="1"/>
  <c r="AD124"/>
  <c r="AC120"/>
  <c r="AC102"/>
  <c r="AC100" s="1"/>
  <c r="AC140" s="1"/>
  <c r="AK140" s="1"/>
  <c r="AB75" i="29"/>
  <c r="AC36"/>
  <c r="AD75" i="28"/>
  <c r="AF53" l="1"/>
  <c r="AE124"/>
  <c r="AD102"/>
  <c r="AD100" s="1"/>
  <c r="AD142" s="1"/>
  <c r="AD120"/>
  <c r="AC75" i="29"/>
  <c r="AD36"/>
  <c r="AE75" i="28"/>
  <c r="AG53" l="1"/>
  <c r="AF124"/>
  <c r="AE120"/>
  <c r="AE102"/>
  <c r="AE100" s="1"/>
  <c r="AE142" s="1"/>
  <c r="AD75" i="29"/>
  <c r="AE36"/>
  <c r="AF75" i="28"/>
  <c r="AH53" l="1"/>
  <c r="AG124"/>
  <c r="AF120"/>
  <c r="AF102"/>
  <c r="AF100" s="1"/>
  <c r="AF142" s="1"/>
  <c r="AE75" i="29"/>
  <c r="AF36"/>
  <c r="AG75" i="28"/>
  <c r="AI53" l="1"/>
  <c r="AH124"/>
  <c r="AG120"/>
  <c r="AG102"/>
  <c r="AG100" s="1"/>
  <c r="AG142" s="1"/>
  <c r="AF75" i="29"/>
  <c r="AG36"/>
  <c r="AH75" i="28"/>
  <c r="AJ53" l="1"/>
  <c r="AI124"/>
  <c r="AH120"/>
  <c r="AH102"/>
  <c r="AH100" s="1"/>
  <c r="AH142" s="1"/>
  <c r="AG75" i="29"/>
  <c r="AH36"/>
  <c r="AJ75" i="28"/>
  <c r="AI75"/>
  <c r="E53" i="29" l="1"/>
  <c r="F53" s="1"/>
  <c r="G53" s="1"/>
  <c r="H53" s="1"/>
  <c r="AJ124" i="28"/>
  <c r="AI120"/>
  <c r="AI102"/>
  <c r="AI100" s="1"/>
  <c r="AI142" s="1"/>
  <c r="AK142" s="1"/>
  <c r="AH75" i="29"/>
  <c r="AI36"/>
  <c r="H124" l="1"/>
  <c r="I53"/>
  <c r="F124"/>
  <c r="G124"/>
  <c r="AJ102" i="28"/>
  <c r="AJ120"/>
  <c r="AK120" s="1"/>
  <c r="AK124"/>
  <c r="AJ36" i="29"/>
  <c r="AI75"/>
  <c r="H102" l="1"/>
  <c r="H100" s="1"/>
  <c r="H140" s="1"/>
  <c r="H120"/>
  <c r="I124"/>
  <c r="J53"/>
  <c r="F120"/>
  <c r="F102"/>
  <c r="G120"/>
  <c r="G102"/>
  <c r="G100" s="1"/>
  <c r="G143" s="1"/>
  <c r="AJ100" i="28"/>
  <c r="AK102"/>
  <c r="AJ75" i="29"/>
  <c r="E8" i="30"/>
  <c r="E36" s="1"/>
  <c r="F36" s="1"/>
  <c r="I120" i="29" l="1"/>
  <c r="I102"/>
  <c r="I100" s="1"/>
  <c r="I143" s="1"/>
  <c r="J124"/>
  <c r="K53"/>
  <c r="AJ141" i="28"/>
  <c r="AK141" s="1"/>
  <c r="AK100"/>
  <c r="F100" i="29"/>
  <c r="G36" i="30"/>
  <c r="F75"/>
  <c r="J120" i="29" l="1"/>
  <c r="J102"/>
  <c r="J100" s="1"/>
  <c r="J143" s="1"/>
  <c r="K124"/>
  <c r="L53"/>
  <c r="F143"/>
  <c r="H36" i="30"/>
  <c r="G75"/>
  <c r="L124" i="29" l="1"/>
  <c r="M53"/>
  <c r="K120"/>
  <c r="K102"/>
  <c r="I36" i="30"/>
  <c r="H75"/>
  <c r="K100" i="29" l="1"/>
  <c r="L102"/>
  <c r="L100" s="1"/>
  <c r="L141" s="1"/>
  <c r="L120"/>
  <c r="M124"/>
  <c r="N53"/>
  <c r="J36" i="30"/>
  <c r="I75"/>
  <c r="K143" i="29" l="1"/>
  <c r="M102"/>
  <c r="M120"/>
  <c r="N124"/>
  <c r="O53"/>
  <c r="K36" i="30"/>
  <c r="J75"/>
  <c r="N102" i="29" l="1"/>
  <c r="N100" s="1"/>
  <c r="N143" s="1"/>
  <c r="N120"/>
  <c r="O124"/>
  <c r="P53"/>
  <c r="M100"/>
  <c r="L36" i="30"/>
  <c r="K75"/>
  <c r="P124" i="29" l="1"/>
  <c r="Q53"/>
  <c r="O102"/>
  <c r="O100" s="1"/>
  <c r="O143" s="1"/>
  <c r="O120"/>
  <c r="M143"/>
  <c r="M36" i="30"/>
  <c r="L75"/>
  <c r="P102" i="29" l="1"/>
  <c r="P100" s="1"/>
  <c r="P120"/>
  <c r="Q124"/>
  <c r="R53"/>
  <c r="N36" i="30"/>
  <c r="M75"/>
  <c r="R124" i="29" l="1"/>
  <c r="S53"/>
  <c r="P142"/>
  <c r="Q102"/>
  <c r="Q100" s="1"/>
  <c r="Q142" s="1"/>
  <c r="Q120"/>
  <c r="O36" i="30"/>
  <c r="N75"/>
  <c r="R120" i="29" l="1"/>
  <c r="R102"/>
  <c r="R100" s="1"/>
  <c r="R142" s="1"/>
  <c r="AK142" s="1"/>
  <c r="S124"/>
  <c r="T53"/>
  <c r="P36" i="30"/>
  <c r="O75"/>
  <c r="S102" i="29" l="1"/>
  <c r="S100" s="1"/>
  <c r="S143" s="1"/>
  <c r="S120"/>
  <c r="T124"/>
  <c r="U53"/>
  <c r="Q36" i="30"/>
  <c r="P75"/>
  <c r="T102" i="29" l="1"/>
  <c r="T100" s="1"/>
  <c r="T143" s="1"/>
  <c r="T120"/>
  <c r="U124"/>
  <c r="V53"/>
  <c r="R36" i="30"/>
  <c r="Q75"/>
  <c r="U120" i="29" l="1"/>
  <c r="U102"/>
  <c r="U100" s="1"/>
  <c r="U143" s="1"/>
  <c r="V124"/>
  <c r="W53"/>
  <c r="S36" i="30"/>
  <c r="R75"/>
  <c r="V102" i="29" l="1"/>
  <c r="V100" s="1"/>
  <c r="V140" s="1"/>
  <c r="V120"/>
  <c r="W124"/>
  <c r="X53"/>
  <c r="S75" i="30"/>
  <c r="T36"/>
  <c r="W120" i="29" l="1"/>
  <c r="W102"/>
  <c r="W100" s="1"/>
  <c r="W140" s="1"/>
  <c r="X124"/>
  <c r="Y53"/>
  <c r="U36" i="30"/>
  <c r="T75"/>
  <c r="X102" i="29" l="1"/>
  <c r="X100" s="1"/>
  <c r="X140" s="1"/>
  <c r="X120"/>
  <c r="Y124"/>
  <c r="Z53"/>
  <c r="V36" i="30"/>
  <c r="U75"/>
  <c r="Y102" i="29" l="1"/>
  <c r="Y100" s="1"/>
  <c r="Y140" s="1"/>
  <c r="AK140" s="1"/>
  <c r="Y120"/>
  <c r="Z124"/>
  <c r="AA53"/>
  <c r="W36" i="30"/>
  <c r="V75"/>
  <c r="Z102" i="29" l="1"/>
  <c r="Z100" s="1"/>
  <c r="Z143" s="1"/>
  <c r="Z120"/>
  <c r="AA124"/>
  <c r="AB53"/>
  <c r="X36" i="30"/>
  <c r="W75"/>
  <c r="AA120" i="29" l="1"/>
  <c r="AA102"/>
  <c r="AA100" s="1"/>
  <c r="AA143" s="1"/>
  <c r="AB124"/>
  <c r="AC53"/>
  <c r="Y36" i="30"/>
  <c r="X75"/>
  <c r="AB102" i="29" l="1"/>
  <c r="AB100" s="1"/>
  <c r="AB143" s="1"/>
  <c r="AB120"/>
  <c r="AC124"/>
  <c r="AD53"/>
  <c r="Z36" i="30"/>
  <c r="Y75"/>
  <c r="AC102" i="29" l="1"/>
  <c r="AC100" s="1"/>
  <c r="AC143" s="1"/>
  <c r="AC120"/>
  <c r="AD124"/>
  <c r="AE53"/>
  <c r="AA36" i="30"/>
  <c r="Z75"/>
  <c r="AD102" i="29" l="1"/>
  <c r="AD100" s="1"/>
  <c r="AD143" s="1"/>
  <c r="AD120"/>
  <c r="AE124"/>
  <c r="AF53"/>
  <c r="AB36" i="30"/>
  <c r="AA75"/>
  <c r="AE102" i="29" l="1"/>
  <c r="AE100" s="1"/>
  <c r="AE143" s="1"/>
  <c r="AE120"/>
  <c r="AF124"/>
  <c r="AG53"/>
  <c r="AC36" i="30"/>
  <c r="AB75"/>
  <c r="AF102" i="29" l="1"/>
  <c r="AF100" s="1"/>
  <c r="AF143" s="1"/>
  <c r="AF120"/>
  <c r="AG124"/>
  <c r="AH53"/>
  <c r="AD36" i="30"/>
  <c r="AC75"/>
  <c r="AG120" i="29" l="1"/>
  <c r="AG102"/>
  <c r="AG100" s="1"/>
  <c r="AG141" s="1"/>
  <c r="AK141" s="1"/>
  <c r="AH124"/>
  <c r="AI53"/>
  <c r="AE36" i="30"/>
  <c r="AD75"/>
  <c r="AH102" i="29" l="1"/>
  <c r="AH100" s="1"/>
  <c r="AH143" s="1"/>
  <c r="AH120"/>
  <c r="AI124"/>
  <c r="AJ53"/>
  <c r="AF36" i="30"/>
  <c r="AE75"/>
  <c r="AI102" i="29" l="1"/>
  <c r="AI100" s="1"/>
  <c r="AI143" s="1"/>
  <c r="AK143" s="1"/>
  <c r="AI120"/>
  <c r="AJ124"/>
  <c r="E25" i="30"/>
  <c r="E53" s="1"/>
  <c r="F53" s="1"/>
  <c r="G53" s="1"/>
  <c r="H53" s="1"/>
  <c r="AG36"/>
  <c r="AF75"/>
  <c r="H124" l="1"/>
  <c r="I53"/>
  <c r="AJ120" i="29"/>
  <c r="AK120" s="1"/>
  <c r="AJ102"/>
  <c r="AK124"/>
  <c r="F124" i="30"/>
  <c r="G124"/>
  <c r="AH36"/>
  <c r="AG75"/>
  <c r="H120" l="1"/>
  <c r="H102"/>
  <c r="H100" s="1"/>
  <c r="H143" s="1"/>
  <c r="I124"/>
  <c r="J53"/>
  <c r="G120"/>
  <c r="G102"/>
  <c r="G100" s="1"/>
  <c r="G143" s="1"/>
  <c r="AJ100" i="29"/>
  <c r="AK100" s="1"/>
  <c r="AK102"/>
  <c r="F102" i="30"/>
  <c r="F120"/>
  <c r="AH75"/>
  <c r="AI36"/>
  <c r="I120" l="1"/>
  <c r="I102"/>
  <c r="I100" s="1"/>
  <c r="I142" s="1"/>
  <c r="J124"/>
  <c r="K53"/>
  <c r="F100"/>
  <c r="AI75"/>
  <c r="AJ36"/>
  <c r="J120" l="1"/>
  <c r="J102"/>
  <c r="L53"/>
  <c r="K124"/>
  <c r="F141"/>
  <c r="E8" i="31"/>
  <c r="E36" s="1"/>
  <c r="F36" s="1"/>
  <c r="AJ75" i="30"/>
  <c r="M53" l="1"/>
  <c r="L124"/>
  <c r="K102"/>
  <c r="K100" s="1"/>
  <c r="K120"/>
  <c r="J100"/>
  <c r="F75" i="31"/>
  <c r="G36"/>
  <c r="J141" i="30" l="1"/>
  <c r="N53"/>
  <c r="M124"/>
  <c r="L120"/>
  <c r="L102"/>
  <c r="H36" i="31"/>
  <c r="G75"/>
  <c r="L100" i="30" l="1"/>
  <c r="O53"/>
  <c r="N124"/>
  <c r="M102"/>
  <c r="M100" s="1"/>
  <c r="M120"/>
  <c r="I36" i="31"/>
  <c r="H75"/>
  <c r="P53" i="30" l="1"/>
  <c r="O124"/>
  <c r="N120"/>
  <c r="N102"/>
  <c r="N100" s="1"/>
  <c r="J36" i="31"/>
  <c r="I75"/>
  <c r="Q53" i="30" l="1"/>
  <c r="P124"/>
  <c r="O102"/>
  <c r="O120"/>
  <c r="K36" i="31"/>
  <c r="J75"/>
  <c r="R53" i="30" l="1"/>
  <c r="Q124"/>
  <c r="P102"/>
  <c r="P100" s="1"/>
  <c r="P120"/>
  <c r="O100"/>
  <c r="L36" i="31"/>
  <c r="K75"/>
  <c r="S53" i="30" l="1"/>
  <c r="R124"/>
  <c r="Q102"/>
  <c r="Q100" s="1"/>
  <c r="Q120"/>
  <c r="M36" i="31"/>
  <c r="L75"/>
  <c r="T53" i="30" l="1"/>
  <c r="S124"/>
  <c r="R102"/>
  <c r="R100" s="1"/>
  <c r="R120"/>
  <c r="N36" i="31"/>
  <c r="M75"/>
  <c r="U53" i="30" l="1"/>
  <c r="T124"/>
  <c r="S120"/>
  <c r="S102"/>
  <c r="S100" s="1"/>
  <c r="O36" i="31"/>
  <c r="N75"/>
  <c r="U124" i="30" l="1"/>
  <c r="V53"/>
  <c r="T120"/>
  <c r="T102"/>
  <c r="T100" s="1"/>
  <c r="P36" i="31"/>
  <c r="O75"/>
  <c r="U120" i="30" l="1"/>
  <c r="U102"/>
  <c r="U100" s="1"/>
  <c r="V124"/>
  <c r="W53"/>
  <c r="Q36" i="31"/>
  <c r="P75"/>
  <c r="V120" i="30" l="1"/>
  <c r="V102"/>
  <c r="V100" s="1"/>
  <c r="W124"/>
  <c r="X53"/>
  <c r="R36" i="31"/>
  <c r="Q75"/>
  <c r="W102" i="30" l="1"/>
  <c r="W100" s="1"/>
  <c r="W141" s="1"/>
  <c r="W120"/>
  <c r="X124"/>
  <c r="Y53"/>
  <c r="R75" i="31"/>
  <c r="S36"/>
  <c r="X102" i="30" l="1"/>
  <c r="X100" s="1"/>
  <c r="X141" s="1"/>
  <c r="AK141" s="1"/>
  <c r="X120"/>
  <c r="Y124"/>
  <c r="Z53"/>
  <c r="S75" i="31"/>
  <c r="T36"/>
  <c r="Y120" i="30" l="1"/>
  <c r="Y102"/>
  <c r="Y100" s="1"/>
  <c r="Y143" s="1"/>
  <c r="Z124"/>
  <c r="AA53"/>
  <c r="T75" i="31"/>
  <c r="U36"/>
  <c r="Z102" i="30" l="1"/>
  <c r="Z100" s="1"/>
  <c r="Z143" s="1"/>
  <c r="Z120"/>
  <c r="AA124"/>
  <c r="AB53"/>
  <c r="U75" i="31"/>
  <c r="V36"/>
  <c r="AA102" i="30" l="1"/>
  <c r="AA100" s="1"/>
  <c r="AA143" s="1"/>
  <c r="AA120"/>
  <c r="AB124"/>
  <c r="AC53"/>
  <c r="V75" i="31"/>
  <c r="W36"/>
  <c r="AC124" i="30" l="1"/>
  <c r="AD53"/>
  <c r="AB120"/>
  <c r="AB102"/>
  <c r="AB100" s="1"/>
  <c r="AB143" s="1"/>
  <c r="W75" i="31"/>
  <c r="X36"/>
  <c r="AC120" i="30" l="1"/>
  <c r="AC102"/>
  <c r="AC100" s="1"/>
  <c r="AC143" s="1"/>
  <c r="AD124"/>
  <c r="AE53"/>
  <c r="Y36" i="31"/>
  <c r="X75"/>
  <c r="AD120" i="30" l="1"/>
  <c r="AD102"/>
  <c r="AD100" s="1"/>
  <c r="AD143" s="1"/>
  <c r="AK143" s="1"/>
  <c r="AE124"/>
  <c r="AF53"/>
  <c r="Z36" i="31"/>
  <c r="Y75"/>
  <c r="AE102" i="30" l="1"/>
  <c r="AE100" s="1"/>
  <c r="AE140" s="1"/>
  <c r="AE120"/>
  <c r="AF124"/>
  <c r="AG53"/>
  <c r="AA36" i="31"/>
  <c r="Z75"/>
  <c r="AF102" i="30" l="1"/>
  <c r="AF100" s="1"/>
  <c r="AF142" s="1"/>
  <c r="AF120"/>
  <c r="AG124"/>
  <c r="AH53"/>
  <c r="AB36" i="31"/>
  <c r="AA75"/>
  <c r="AG120" i="30" l="1"/>
  <c r="AG102"/>
  <c r="AG100" s="1"/>
  <c r="AG142" s="1"/>
  <c r="AH124"/>
  <c r="AI53"/>
  <c r="AC36" i="31"/>
  <c r="AB75"/>
  <c r="AH102" i="30" l="1"/>
  <c r="AH100" s="1"/>
  <c r="AH142" s="1"/>
  <c r="AH120"/>
  <c r="AI124"/>
  <c r="AJ53"/>
  <c r="AC75" i="31"/>
  <c r="AD36"/>
  <c r="AI120" i="30" l="1"/>
  <c r="AI102"/>
  <c r="AI100" s="1"/>
  <c r="AI140" s="1"/>
  <c r="AK140" s="1"/>
  <c r="AJ124"/>
  <c r="E25" i="31"/>
  <c r="E53" s="1"/>
  <c r="F53" s="1"/>
  <c r="AE36"/>
  <c r="AD75"/>
  <c r="AJ120" i="30" l="1"/>
  <c r="AK120" s="1"/>
  <c r="AJ102"/>
  <c r="AK124"/>
  <c r="G53" i="31"/>
  <c r="F124"/>
  <c r="AE75"/>
  <c r="AF36"/>
  <c r="F120" l="1"/>
  <c r="F102"/>
  <c r="AJ100" i="30"/>
  <c r="AK102"/>
  <c r="H53" i="31"/>
  <c r="G124"/>
  <c r="AG36"/>
  <c r="AF75"/>
  <c r="H124" l="1"/>
  <c r="I53"/>
  <c r="F100"/>
  <c r="G102"/>
  <c r="G100" s="1"/>
  <c r="G140" s="1"/>
  <c r="G120"/>
  <c r="AJ142" i="30"/>
  <c r="AK142" s="1"/>
  <c r="AK100"/>
  <c r="AH36" i="31"/>
  <c r="AG75"/>
  <c r="J53" l="1"/>
  <c r="I124"/>
  <c r="F140"/>
  <c r="H120"/>
  <c r="H102"/>
  <c r="H100" s="1"/>
  <c r="H140" s="1"/>
  <c r="AH75"/>
  <c r="AI36"/>
  <c r="K53" l="1"/>
  <c r="J124"/>
  <c r="I102"/>
  <c r="I100" s="1"/>
  <c r="I140" s="1"/>
  <c r="I120"/>
  <c r="AJ36"/>
  <c r="AI75"/>
  <c r="J120" l="1"/>
  <c r="J102"/>
  <c r="K124"/>
  <c r="L53"/>
  <c r="AJ75"/>
  <c r="E8" i="32"/>
  <c r="E36" s="1"/>
  <c r="F36" s="1"/>
  <c r="J100" i="31" l="1"/>
  <c r="K102"/>
  <c r="K100" s="1"/>
  <c r="K140" s="1"/>
  <c r="K120"/>
  <c r="L124"/>
  <c r="M53"/>
  <c r="F75" i="32"/>
  <c r="G36"/>
  <c r="J140" i="31" l="1"/>
  <c r="M124"/>
  <c r="N53"/>
  <c r="O53" s="1"/>
  <c r="P53" s="1"/>
  <c r="L120"/>
  <c r="L102"/>
  <c r="L100" s="1"/>
  <c r="L140" s="1"/>
  <c r="H36" i="32"/>
  <c r="G75"/>
  <c r="P124" i="31" l="1"/>
  <c r="Q53"/>
  <c r="M120"/>
  <c r="M102"/>
  <c r="M100" s="1"/>
  <c r="M140" s="1"/>
  <c r="N124"/>
  <c r="O124"/>
  <c r="I36" i="32"/>
  <c r="H75"/>
  <c r="P102" i="31" l="1"/>
  <c r="P100" s="1"/>
  <c r="P142" s="1"/>
  <c r="P120"/>
  <c r="Q124"/>
  <c r="R53"/>
  <c r="N120"/>
  <c r="N102"/>
  <c r="N100" s="1"/>
  <c r="O102"/>
  <c r="O120"/>
  <c r="I75" i="32"/>
  <c r="J36"/>
  <c r="Q102" i="31" l="1"/>
  <c r="Q100" s="1"/>
  <c r="Q142" s="1"/>
  <c r="Q120"/>
  <c r="S53"/>
  <c r="R124"/>
  <c r="N140"/>
  <c r="O100"/>
  <c r="O142" s="1"/>
  <c r="K36" i="32"/>
  <c r="J75"/>
  <c r="S124" i="31" l="1"/>
  <c r="T53"/>
  <c r="R120"/>
  <c r="R102"/>
  <c r="R100" s="1"/>
  <c r="R142" s="1"/>
  <c r="L36" i="32"/>
  <c r="K75"/>
  <c r="U53" i="31" l="1"/>
  <c r="T124"/>
  <c r="S120"/>
  <c r="S102"/>
  <c r="S100" s="1"/>
  <c r="M36" i="32"/>
  <c r="L75"/>
  <c r="S142" i="31" l="1"/>
  <c r="U124"/>
  <c r="V53"/>
  <c r="T120"/>
  <c r="T102"/>
  <c r="T100" s="1"/>
  <c r="T140" s="1"/>
  <c r="N36" i="32"/>
  <c r="M75"/>
  <c r="W53" i="31" l="1"/>
  <c r="V124"/>
  <c r="U120"/>
  <c r="U102"/>
  <c r="U100" s="1"/>
  <c r="U141" s="1"/>
  <c r="O36" i="32"/>
  <c r="N75"/>
  <c r="W124" i="31" l="1"/>
  <c r="X53"/>
  <c r="V102"/>
  <c r="V100" s="1"/>
  <c r="V143" s="1"/>
  <c r="V120"/>
  <c r="P36" i="32"/>
  <c r="O75"/>
  <c r="W120" i="31" l="1"/>
  <c r="W102"/>
  <c r="W100" s="1"/>
  <c r="Y53"/>
  <c r="X124"/>
  <c r="Q36" i="32"/>
  <c r="P75"/>
  <c r="W143" i="31" l="1"/>
  <c r="Z53"/>
  <c r="Y124"/>
  <c r="X102"/>
  <c r="X100" s="1"/>
  <c r="X143" s="1"/>
  <c r="X120"/>
  <c r="R36" i="32"/>
  <c r="Q75"/>
  <c r="AA53" i="31" l="1"/>
  <c r="Z124"/>
  <c r="Y102"/>
  <c r="Y100" s="1"/>
  <c r="Y143" s="1"/>
  <c r="Y120"/>
  <c r="S36" i="32"/>
  <c r="R75"/>
  <c r="AA124" i="31" l="1"/>
  <c r="AB53"/>
  <c r="Z120"/>
  <c r="Z102"/>
  <c r="Z100" s="1"/>
  <c r="Z143" s="1"/>
  <c r="T36" i="32"/>
  <c r="S75"/>
  <c r="AA102" i="31" l="1"/>
  <c r="AA100" s="1"/>
  <c r="AA143" s="1"/>
  <c r="AA120"/>
  <c r="AB124"/>
  <c r="AC53"/>
  <c r="U36" i="32"/>
  <c r="T75"/>
  <c r="AB120" i="31" l="1"/>
  <c r="AB102"/>
  <c r="AB100" s="1"/>
  <c r="AB141" s="1"/>
  <c r="AD53"/>
  <c r="AC124"/>
  <c r="V36" i="32"/>
  <c r="U75"/>
  <c r="AD124" i="31" l="1"/>
  <c r="AE53"/>
  <c r="AC120"/>
  <c r="AC102"/>
  <c r="AC100" s="1"/>
  <c r="AC143" s="1"/>
  <c r="W36" i="32"/>
  <c r="V75"/>
  <c r="AF53" i="31" l="1"/>
  <c r="AE124"/>
  <c r="AD102"/>
  <c r="AD100" s="1"/>
  <c r="AD143" s="1"/>
  <c r="AD120"/>
  <c r="X36" i="32"/>
  <c r="W75"/>
  <c r="AG53" i="31" l="1"/>
  <c r="AF124"/>
  <c r="AE102"/>
  <c r="AE100" s="1"/>
  <c r="AE143" s="1"/>
  <c r="AE120"/>
  <c r="Y36" i="32"/>
  <c r="X75"/>
  <c r="AG124" i="31" l="1"/>
  <c r="AH53"/>
  <c r="AF102"/>
  <c r="AF100" s="1"/>
  <c r="AF143" s="1"/>
  <c r="AF120"/>
  <c r="Z36" i="32"/>
  <c r="Y75"/>
  <c r="AG120" i="31" l="1"/>
  <c r="AG102"/>
  <c r="AG100" s="1"/>
  <c r="AG143" s="1"/>
  <c r="AK143" s="1"/>
  <c r="AH124"/>
  <c r="AI53"/>
  <c r="AA36" i="32"/>
  <c r="Z75"/>
  <c r="AH102" i="31" l="1"/>
  <c r="AH100" s="1"/>
  <c r="AH142" s="1"/>
  <c r="AK142" s="1"/>
  <c r="AH120"/>
  <c r="AI124"/>
  <c r="AJ53"/>
  <c r="AB36" i="32"/>
  <c r="AA75"/>
  <c r="AI120" i="31" l="1"/>
  <c r="AI102"/>
  <c r="AI100" s="1"/>
  <c r="AI141" s="1"/>
  <c r="AK141" s="1"/>
  <c r="AJ124"/>
  <c r="E25" i="32"/>
  <c r="E53" s="1"/>
  <c r="F53" s="1"/>
  <c r="AC36"/>
  <c r="AB75"/>
  <c r="G53" l="1"/>
  <c r="H53" s="1"/>
  <c r="I53" s="1"/>
  <c r="AJ102" i="31"/>
  <c r="AJ120"/>
  <c r="AK120" s="1"/>
  <c r="AK124"/>
  <c r="F124" i="32"/>
  <c r="AD36"/>
  <c r="AC75"/>
  <c r="G124" l="1"/>
  <c r="G102" s="1"/>
  <c r="G100" s="1"/>
  <c r="G143" s="1"/>
  <c r="H124"/>
  <c r="H120" s="1"/>
  <c r="I124"/>
  <c r="J53"/>
  <c r="AJ100" i="31"/>
  <c r="AK102"/>
  <c r="G120" i="32"/>
  <c r="F102"/>
  <c r="F120"/>
  <c r="AE36"/>
  <c r="AD75"/>
  <c r="H102" l="1"/>
  <c r="H100" s="1"/>
  <c r="H143" s="1"/>
  <c r="I120"/>
  <c r="I102"/>
  <c r="I100" s="1"/>
  <c r="I143" s="1"/>
  <c r="J124"/>
  <c r="K53"/>
  <c r="AJ140" i="31"/>
  <c r="AK140" s="1"/>
  <c r="AK100"/>
  <c r="F100" i="32"/>
  <c r="AF36"/>
  <c r="AE75"/>
  <c r="J120" l="1"/>
  <c r="J102"/>
  <c r="J100" s="1"/>
  <c r="J143" s="1"/>
  <c r="K124"/>
  <c r="L53"/>
  <c r="F143"/>
  <c r="AG36"/>
  <c r="AF75"/>
  <c r="L124" l="1"/>
  <c r="M53"/>
  <c r="K120"/>
  <c r="K102"/>
  <c r="AH36"/>
  <c r="AG75"/>
  <c r="K100" l="1"/>
  <c r="L102"/>
  <c r="L100" s="1"/>
  <c r="L141" s="1"/>
  <c r="L120"/>
  <c r="M124"/>
  <c r="N53"/>
  <c r="AI36"/>
  <c r="AH75"/>
  <c r="K143" l="1"/>
  <c r="M102"/>
  <c r="M120"/>
  <c r="O53"/>
  <c r="N124"/>
  <c r="AJ36"/>
  <c r="AI75"/>
  <c r="P53" l="1"/>
  <c r="Q53" s="1"/>
  <c r="O124"/>
  <c r="N102"/>
  <c r="N100" s="1"/>
  <c r="N143" s="1"/>
  <c r="N120"/>
  <c r="M100"/>
  <c r="AJ75"/>
  <c r="E36" i="33"/>
  <c r="F36" s="1"/>
  <c r="P124" i="32" l="1"/>
  <c r="P120" s="1"/>
  <c r="P102"/>
  <c r="P100" s="1"/>
  <c r="P143" s="1"/>
  <c r="R53"/>
  <c r="Q124"/>
  <c r="M143"/>
  <c r="O102"/>
  <c r="O120"/>
  <c r="G36" i="33"/>
  <c r="F75"/>
  <c r="O100" i="32" l="1"/>
  <c r="S53"/>
  <c r="R124"/>
  <c r="Q102"/>
  <c r="Q100" s="1"/>
  <c r="Q143" s="1"/>
  <c r="Q120"/>
  <c r="H36" i="33"/>
  <c r="G75"/>
  <c r="O143" i="32" l="1"/>
  <c r="S124"/>
  <c r="T53"/>
  <c r="R102"/>
  <c r="R100" s="1"/>
  <c r="R141" s="1"/>
  <c r="R120"/>
  <c r="I36" i="33"/>
  <c r="H75"/>
  <c r="S120" i="32" l="1"/>
  <c r="S102"/>
  <c r="S100" s="1"/>
  <c r="S141" s="1"/>
  <c r="T124"/>
  <c r="U53"/>
  <c r="J36" i="33"/>
  <c r="I75"/>
  <c r="T120" i="32" l="1"/>
  <c r="T102"/>
  <c r="T100" s="1"/>
  <c r="T143" s="1"/>
  <c r="U124"/>
  <c r="V53"/>
  <c r="K36" i="33"/>
  <c r="J75"/>
  <c r="U102" i="32" l="1"/>
  <c r="U100" s="1"/>
  <c r="U143" s="1"/>
  <c r="U120"/>
  <c r="W53"/>
  <c r="V124"/>
  <c r="K75" i="33"/>
  <c r="L36"/>
  <c r="X53" i="32" l="1"/>
  <c r="W124"/>
  <c r="V120"/>
  <c r="V102"/>
  <c r="V100" s="1"/>
  <c r="V143" s="1"/>
  <c r="M36" i="33"/>
  <c r="L75"/>
  <c r="Y53" i="32" l="1"/>
  <c r="X124"/>
  <c r="W102"/>
  <c r="W100" s="1"/>
  <c r="W143" s="1"/>
  <c r="W120"/>
  <c r="N36" i="33"/>
  <c r="M75"/>
  <c r="Y124" i="32" l="1"/>
  <c r="Z53"/>
  <c r="X120"/>
  <c r="X102"/>
  <c r="X100" s="1"/>
  <c r="X143" s="1"/>
  <c r="O36" i="33"/>
  <c r="N75"/>
  <c r="Y120" i="32" l="1"/>
  <c r="Y102"/>
  <c r="Y100" s="1"/>
  <c r="Y141" s="1"/>
  <c r="AA53"/>
  <c r="Z124"/>
  <c r="O75" i="33"/>
  <c r="P36"/>
  <c r="AB53" i="32" l="1"/>
  <c r="AA124"/>
  <c r="Z120"/>
  <c r="Z102"/>
  <c r="Z100" s="1"/>
  <c r="Z141" s="1"/>
  <c r="AK141" s="1"/>
  <c r="P75" i="33"/>
  <c r="Q36"/>
  <c r="AC53" i="32" l="1"/>
  <c r="AB124"/>
  <c r="AA102"/>
  <c r="AA100" s="1"/>
  <c r="AA143" s="1"/>
  <c r="AA120"/>
  <c r="Q75" i="33"/>
  <c r="R36"/>
  <c r="AC124" i="32" l="1"/>
  <c r="AD53"/>
  <c r="AB102"/>
  <c r="AB100" s="1"/>
  <c r="AB143" s="1"/>
  <c r="AB120"/>
  <c r="R75" i="33"/>
  <c r="S36"/>
  <c r="AC120" i="32" l="1"/>
  <c r="AC102"/>
  <c r="AC100" s="1"/>
  <c r="AC143" s="1"/>
  <c r="AE53"/>
  <c r="AD124"/>
  <c r="T36" i="33"/>
  <c r="S75"/>
  <c r="AF53" i="32" l="1"/>
  <c r="AE124"/>
  <c r="AD102"/>
  <c r="AD100" s="1"/>
  <c r="AD143" s="1"/>
  <c r="AD120"/>
  <c r="T75" i="33"/>
  <c r="U36"/>
  <c r="AF124" i="32" l="1"/>
  <c r="AG53"/>
  <c r="AE102"/>
  <c r="AE100" s="1"/>
  <c r="AE142" s="1"/>
  <c r="AK142" s="1"/>
  <c r="AE120"/>
  <c r="U75" i="33"/>
  <c r="V36"/>
  <c r="AF102" i="32" l="1"/>
  <c r="AF100" s="1"/>
  <c r="AF140" s="1"/>
  <c r="AF120"/>
  <c r="AG124"/>
  <c r="AH53"/>
  <c r="W36" i="33"/>
  <c r="V75"/>
  <c r="AG102" i="32" l="1"/>
  <c r="AG100" s="1"/>
  <c r="AG140" s="1"/>
  <c r="AK140" s="1"/>
  <c r="AG120"/>
  <c r="AH124"/>
  <c r="AI53"/>
  <c r="W75" i="33"/>
  <c r="X36"/>
  <c r="AH120" i="32" l="1"/>
  <c r="AH102"/>
  <c r="AH100" s="1"/>
  <c r="AH143" s="1"/>
  <c r="AJ53"/>
  <c r="AI124"/>
  <c r="Y36" i="33"/>
  <c r="X75"/>
  <c r="E25" l="1"/>
  <c r="E53" s="1"/>
  <c r="F53" s="1"/>
  <c r="AJ124" i="32"/>
  <c r="AI120"/>
  <c r="AI102"/>
  <c r="AI100" s="1"/>
  <c r="AI143" s="1"/>
  <c r="Y75" i="33"/>
  <c r="Z36"/>
  <c r="F124" l="1"/>
  <c r="G124"/>
  <c r="AJ120" i="32"/>
  <c r="AK120" s="1"/>
  <c r="AJ102"/>
  <c r="AK124"/>
  <c r="Z75" i="33"/>
  <c r="AA36"/>
  <c r="AK124" l="1"/>
  <c r="F120"/>
  <c r="F102"/>
  <c r="G102"/>
  <c r="G100" s="1"/>
  <c r="G143" s="1"/>
  <c r="G120"/>
  <c r="AJ100" i="32"/>
  <c r="AK102"/>
  <c r="AA75" i="33"/>
  <c r="AB36"/>
  <c r="AJ143" i="32" l="1"/>
  <c r="AK143" s="1"/>
  <c r="AK100"/>
  <c r="F100" i="33"/>
  <c r="AK102"/>
  <c r="AK120"/>
  <c r="AB75"/>
  <c r="AC36"/>
  <c r="F143" l="1"/>
  <c r="AK143" s="1"/>
  <c r="AK100"/>
  <c r="AD36"/>
  <c r="AC75"/>
  <c r="AE36" l="1"/>
  <c r="AD75"/>
  <c r="AE75" l="1"/>
  <c r="AF36"/>
  <c r="AF75" l="1"/>
  <c r="AG36"/>
  <c r="AH36" l="1"/>
  <c r="AG75"/>
  <c r="AI36" l="1"/>
  <c r="AH75"/>
  <c r="AJ36" l="1"/>
  <c r="AJ75" s="1"/>
  <c r="AI75"/>
</calcChain>
</file>

<file path=xl/sharedStrings.xml><?xml version="1.0" encoding="utf-8"?>
<sst xmlns="http://schemas.openxmlformats.org/spreadsheetml/2006/main" count="2789" uniqueCount="143">
  <si>
    <t>Listrik</t>
  </si>
  <si>
    <t>HNI EXIST</t>
  </si>
  <si>
    <t>PLANT PLN</t>
  </si>
  <si>
    <t xml:space="preserve">PLANT GENSET </t>
  </si>
  <si>
    <t>PLANT GENSET</t>
  </si>
  <si>
    <t>NFI PROCESSING</t>
  </si>
  <si>
    <t>NFI FILLPACK 2</t>
  </si>
  <si>
    <t>NFI FILLPACK 1</t>
  </si>
  <si>
    <t>PLANT UTILITY 2</t>
  </si>
  <si>
    <t>PLANT PRODUKSI</t>
  </si>
  <si>
    <t>PLANT UPS</t>
  </si>
  <si>
    <t>NFI LAB</t>
  </si>
  <si>
    <t>PLANT WTP &amp; WWTP</t>
  </si>
  <si>
    <t>PLANT DEEPWELL</t>
  </si>
  <si>
    <t>PLANT FIRE HYDRANT</t>
  </si>
  <si>
    <t>PLANT WWTP 2</t>
  </si>
  <si>
    <t>NFI RC</t>
  </si>
  <si>
    <t>HNI RC</t>
  </si>
  <si>
    <t>PLANT UTILITY 1</t>
  </si>
  <si>
    <t>PLANT AC</t>
  </si>
  <si>
    <t>PLANT LAMPU &amp; POWER</t>
  </si>
  <si>
    <t>NFI AC</t>
  </si>
  <si>
    <t>KONVERSI</t>
  </si>
  <si>
    <t>PLN LWBP</t>
  </si>
  <si>
    <t>PLN WBP</t>
  </si>
  <si>
    <t>READING AREA</t>
  </si>
  <si>
    <t xml:space="preserve">PLANT PRODUKSI </t>
  </si>
  <si>
    <t>AREA</t>
  </si>
  <si>
    <t>KONSUMSI PER AREA</t>
  </si>
  <si>
    <t>NFI DEEPWELL</t>
  </si>
  <si>
    <t>HNI DEEPWELL</t>
  </si>
  <si>
    <t>PERSEN KONSUMSI</t>
  </si>
  <si>
    <t>NFI FIRE HYDRANT</t>
  </si>
  <si>
    <t>NFI WWTP 2</t>
  </si>
  <si>
    <t>HNI WWTP 2</t>
  </si>
  <si>
    <t>PLANT WTP &amp; WWTP 1</t>
  </si>
  <si>
    <t>NFI WTP &amp; WWTP 1</t>
  </si>
  <si>
    <t>HNI WTP &amp; WWTP 1</t>
  </si>
  <si>
    <t>NFI UTILITY 1</t>
  </si>
  <si>
    <t>HNI UTILITY 1</t>
  </si>
  <si>
    <t>NFI LAMPU &amp; POWER</t>
  </si>
  <si>
    <t>HNI PRODUKSI (GREEK)</t>
  </si>
  <si>
    <t xml:space="preserve">HNI PROCESSING (RUBY) </t>
  </si>
  <si>
    <t>HNI FILLPACK (RUBY)</t>
  </si>
  <si>
    <t>HNI PROCESSING (RUBY)</t>
  </si>
  <si>
    <t>HNI WTP &amp; WWTP 1 (RUBY)</t>
  </si>
  <si>
    <t>HNI WTP &amp; WWTP 1 (GREEK)</t>
  </si>
  <si>
    <t>HNI DEEPWELL (RUBY)</t>
  </si>
  <si>
    <t>HNI WWTP 2 (RUBY)</t>
  </si>
  <si>
    <t>HNI WTP &amp; WWTP 1 (EXIST)</t>
  </si>
  <si>
    <t>HNI DEEPWELL (GREEK)</t>
  </si>
  <si>
    <t>HNI DEEPWELL (EXIST)</t>
  </si>
  <si>
    <t>HNI WWTP 2 (GREEK)</t>
  </si>
  <si>
    <t>HNI WWTP 2 (EXIST)</t>
  </si>
  <si>
    <t>HNI UTILITY 1 (RUBY)</t>
  </si>
  <si>
    <t>HNI UTILITY 1 (GREEK)</t>
  </si>
  <si>
    <t>HNI AC (HK)</t>
  </si>
  <si>
    <t xml:space="preserve">HNI AC </t>
  </si>
  <si>
    <t>UOM</t>
  </si>
  <si>
    <t>MONITORING LISTRIK</t>
  </si>
  <si>
    <t>TAHUN 2017</t>
  </si>
  <si>
    <t>COMPARISON OF CONSUMPTION</t>
  </si>
  <si>
    <t>EFFICIENCY OF CONSUMPTION &amp; COST</t>
  </si>
  <si>
    <t>CONSUMPTION</t>
  </si>
  <si>
    <t>KWH</t>
  </si>
  <si>
    <t>PLANT CONSUMPTION (REALIZATION)</t>
  </si>
  <si>
    <t>NFI CONSUMPTION (REALIZATION)</t>
  </si>
  <si>
    <t>HNI CONSUMPTION (REALIZATION)</t>
  </si>
  <si>
    <t>AFTER RUBY</t>
  </si>
  <si>
    <t>BEFORE RUBY</t>
  </si>
  <si>
    <t>FRC</t>
  </si>
  <si>
    <t>GREEK</t>
  </si>
  <si>
    <t xml:space="preserve">        </t>
  </si>
  <si>
    <t>PLN</t>
  </si>
  <si>
    <t>UPS</t>
  </si>
  <si>
    <t>NFI W/O FIX COST</t>
  </si>
  <si>
    <t>PRODUKSI + UPS</t>
  </si>
  <si>
    <t xml:space="preserve">PRODUKSI </t>
  </si>
  <si>
    <t>LAB</t>
  </si>
  <si>
    <t>WTP &amp; WWTP</t>
  </si>
  <si>
    <t>LPGP</t>
  </si>
  <si>
    <t>AC</t>
  </si>
  <si>
    <t>RC</t>
  </si>
  <si>
    <t>UTILITY</t>
  </si>
  <si>
    <t>RUBY</t>
  </si>
  <si>
    <t>OFFICE-RD</t>
  </si>
  <si>
    <t>HK (FUTURE)</t>
  </si>
  <si>
    <t>AC GUDANG</t>
  </si>
  <si>
    <t>Ruby</t>
  </si>
  <si>
    <t>Greek</t>
  </si>
  <si>
    <t>Retort</t>
  </si>
  <si>
    <t>Total</t>
  </si>
  <si>
    <t>WORK DAYS</t>
  </si>
  <si>
    <t>HNI TOTAL</t>
  </si>
  <si>
    <t>NFI TOTAL</t>
  </si>
  <si>
    <t>PLANT BOILER</t>
  </si>
  <si>
    <t>PLANT COMPRESSOR</t>
  </si>
  <si>
    <t>HNI AC (GUDANG)</t>
  </si>
  <si>
    <t>PLANT UTILITY</t>
  </si>
  <si>
    <t>PLANT CHILLER  A</t>
  </si>
  <si>
    <t>PLANT CHILLER  B</t>
  </si>
  <si>
    <t>kWH</t>
  </si>
  <si>
    <t>MWH</t>
  </si>
  <si>
    <t xml:space="preserve">     </t>
  </si>
  <si>
    <t>NFI</t>
  </si>
  <si>
    <t>HNI</t>
  </si>
  <si>
    <t>Mon</t>
  </si>
  <si>
    <t>Tue</t>
  </si>
  <si>
    <t>Wed</t>
  </si>
  <si>
    <t>Thu</t>
  </si>
  <si>
    <t>Fri</t>
  </si>
  <si>
    <t>Sat</t>
  </si>
  <si>
    <t>Sun</t>
  </si>
  <si>
    <t>wed</t>
  </si>
  <si>
    <t>mon</t>
  </si>
  <si>
    <t>tue</t>
  </si>
  <si>
    <t>thu</t>
  </si>
  <si>
    <t>fri</t>
  </si>
  <si>
    <t>sat</t>
  </si>
  <si>
    <t>sun</t>
  </si>
  <si>
    <t xml:space="preserve"> </t>
  </si>
  <si>
    <t>OFF</t>
  </si>
  <si>
    <t>NFI &amp; HNI</t>
  </si>
  <si>
    <t>Summary</t>
  </si>
  <si>
    <t>NFI Maintenance Plant Consumption</t>
  </si>
  <si>
    <t>NFI&amp;HNI</t>
  </si>
  <si>
    <t>NFI Maintenance Consumption</t>
  </si>
  <si>
    <t>error</t>
  </si>
  <si>
    <t>Ruby + Retort</t>
  </si>
  <si>
    <t>Ruby (TFTC)</t>
  </si>
  <si>
    <t>CHRG UPS</t>
  </si>
  <si>
    <t>Hydrant</t>
  </si>
  <si>
    <t>10-13 Feb</t>
  </si>
  <si>
    <t>16-19 Feb</t>
  </si>
  <si>
    <t>27-28 Mei</t>
  </si>
  <si>
    <t>14-17 Mei</t>
  </si>
  <si>
    <t>18-26 Mei</t>
  </si>
  <si>
    <t>Produksi Padat (SB RUBY GREEK ON)</t>
  </si>
  <si>
    <t>AFTER LEBARAN</t>
  </si>
  <si>
    <t>OFF PRODUKSI</t>
  </si>
  <si>
    <t>OFF LEBARAN</t>
  </si>
  <si>
    <t>Average</t>
  </si>
  <si>
    <t>Hari Kerja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</si>
</sst>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0.000"/>
    <numFmt numFmtId="169" formatCode="0.0"/>
    <numFmt numFmtId="170" formatCode="#.##"/>
  </numFmts>
  <fonts count="4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1A2C46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rgb="FF1A2C46"/>
      <name val="Calibri"/>
      <family val="2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rgb="FF1A2C46"/>
      <name val="Calibri"/>
      <family val="2"/>
    </font>
    <font>
      <b/>
      <sz val="11"/>
      <color theme="1"/>
      <name val="Calibri"/>
      <family val="2"/>
    </font>
    <font>
      <b/>
      <sz val="11"/>
      <color rgb="FFF8F3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8F311"/>
      <name val="Calibri"/>
      <family val="2"/>
      <scheme val="minor"/>
    </font>
    <font>
      <b/>
      <sz val="11"/>
      <color rgb="FF1A2C46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311"/>
        <bgColor indexed="64"/>
      </patternFill>
    </fill>
    <fill>
      <patternFill patternType="solid">
        <fgColor rgb="FF1A2C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3" fillId="0" borderId="0"/>
    <xf numFmtId="41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64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34" fillId="3" borderId="0" xfId="0" applyFont="1" applyFill="1"/>
    <xf numFmtId="2" fontId="0" fillId="0" borderId="0" xfId="0" applyNumberFormat="1"/>
    <xf numFmtId="0" fontId="33" fillId="0" borderId="0" xfId="1"/>
    <xf numFmtId="9" fontId="0" fillId="0" borderId="0" xfId="3" applyFont="1"/>
    <xf numFmtId="0" fontId="35" fillId="0" borderId="0" xfId="1" applyFont="1"/>
    <xf numFmtId="0" fontId="36" fillId="0" borderId="0" xfId="1" applyFont="1"/>
    <xf numFmtId="9" fontId="35" fillId="0" borderId="0" xfId="3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/>
    <xf numFmtId="0" fontId="42" fillId="6" borderId="0" xfId="1" applyFont="1" applyFill="1" applyAlignment="1">
      <alignment wrapText="1"/>
    </xf>
    <xf numFmtId="0" fontId="42" fillId="0" borderId="0" xfId="1" applyFont="1" applyFill="1" applyAlignment="1">
      <alignment wrapText="1"/>
    </xf>
    <xf numFmtId="0" fontId="40" fillId="5" borderId="1" xfId="1" applyFont="1" applyFill="1" applyBorder="1"/>
    <xf numFmtId="0" fontId="38" fillId="0" borderId="1" xfId="1" applyFont="1" applyBorder="1"/>
    <xf numFmtId="41" fontId="38" fillId="4" borderId="1" xfId="4" applyFont="1" applyFill="1" applyBorder="1"/>
    <xf numFmtId="41" fontId="38" fillId="0" borderId="1" xfId="4" applyFont="1" applyBorder="1"/>
    <xf numFmtId="43" fontId="38" fillId="0" borderId="1" xfId="5" applyFont="1" applyBorder="1"/>
    <xf numFmtId="0" fontId="38" fillId="7" borderId="1" xfId="1" applyFont="1" applyFill="1" applyBorder="1"/>
    <xf numFmtId="0" fontId="38" fillId="0" borderId="1" xfId="1" applyFont="1" applyBorder="1" applyAlignment="1">
      <alignment horizontal="left" indent="1"/>
    </xf>
    <xf numFmtId="0" fontId="41" fillId="0" borderId="1" xfId="1" applyFont="1" applyBorder="1" applyAlignment="1">
      <alignment horizontal="left"/>
    </xf>
    <xf numFmtId="0" fontId="38" fillId="0" borderId="1" xfId="1" applyFont="1" applyFill="1" applyBorder="1"/>
    <xf numFmtId="41" fontId="38" fillId="0" borderId="1" xfId="2" applyFont="1" applyFill="1" applyBorder="1"/>
    <xf numFmtId="9" fontId="38" fillId="0" borderId="1" xfId="3" applyFont="1" applyFill="1" applyBorder="1"/>
    <xf numFmtId="0" fontId="38" fillId="0" borderId="1" xfId="1" applyFont="1" applyFill="1" applyBorder="1" applyAlignment="1">
      <alignment horizontal="left" indent="1"/>
    </xf>
    <xf numFmtId="0" fontId="38" fillId="0" borderId="0" xfId="1" applyFont="1" applyFill="1" applyBorder="1"/>
    <xf numFmtId="41" fontId="38" fillId="0" borderId="0" xfId="2" applyFont="1" applyFill="1" applyBorder="1"/>
    <xf numFmtId="43" fontId="38" fillId="0" borderId="0" xfId="1" applyNumberFormat="1" applyFont="1"/>
    <xf numFmtId="0" fontId="32" fillId="0" borderId="0" xfId="1" applyFont="1"/>
    <xf numFmtId="0" fontId="44" fillId="6" borderId="0" xfId="1" applyFont="1" applyFill="1"/>
    <xf numFmtId="0" fontId="45" fillId="5" borderId="1" xfId="1" applyFont="1" applyFill="1" applyBorder="1"/>
    <xf numFmtId="0" fontId="32" fillId="0" borderId="1" xfId="1" applyFont="1" applyBorder="1"/>
    <xf numFmtId="43" fontId="32" fillId="0" borderId="1" xfId="1" applyNumberFormat="1" applyFont="1" applyBorder="1"/>
    <xf numFmtId="164" fontId="32" fillId="0" borderId="1" xfId="1" applyNumberFormat="1" applyFont="1" applyBorder="1"/>
    <xf numFmtId="0" fontId="32" fillId="0" borderId="1" xfId="1" applyFont="1" applyBorder="1" applyAlignment="1">
      <alignment horizontal="left" indent="1"/>
    </xf>
    <xf numFmtId="0" fontId="0" fillId="0" borderId="0" xfId="0" applyAlignment="1">
      <alignment wrapText="1"/>
    </xf>
    <xf numFmtId="41" fontId="35" fillId="0" borderId="0" xfId="1" applyNumberFormat="1" applyFont="1"/>
    <xf numFmtId="41" fontId="38" fillId="0" borderId="0" xfId="1" applyNumberFormat="1" applyFont="1"/>
    <xf numFmtId="165" fontId="38" fillId="0" borderId="0" xfId="5" applyNumberFormat="1" applyFont="1"/>
    <xf numFmtId="43" fontId="0" fillId="0" borderId="0" xfId="1" applyNumberFormat="1" applyFont="1"/>
    <xf numFmtId="0" fontId="38" fillId="0" borderId="0" xfId="1" applyFont="1" applyBorder="1"/>
    <xf numFmtId="43" fontId="38" fillId="0" borderId="0" xfId="5" applyFont="1" applyBorder="1"/>
    <xf numFmtId="43" fontId="33" fillId="0" borderId="0" xfId="1" applyNumberFormat="1"/>
    <xf numFmtId="0" fontId="0" fillId="9" borderId="2" xfId="0" applyFill="1" applyBorder="1"/>
    <xf numFmtId="0" fontId="0" fillId="10" borderId="3" xfId="0" applyFill="1" applyBorder="1"/>
    <xf numFmtId="0" fontId="0" fillId="10" borderId="1" xfId="0" applyFill="1" applyBorder="1"/>
    <xf numFmtId="0" fontId="0" fillId="8" borderId="3" xfId="0" applyFill="1" applyBorder="1"/>
    <xf numFmtId="0" fontId="0" fillId="8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0" borderId="4" xfId="0" applyBorder="1"/>
    <xf numFmtId="0" fontId="0" fillId="0" borderId="1" xfId="0" applyBorder="1"/>
    <xf numFmtId="0" fontId="0" fillId="9" borderId="1" xfId="0" applyFill="1" applyBorder="1"/>
    <xf numFmtId="0" fontId="38" fillId="0" borderId="1" xfId="1" applyFont="1" applyFill="1" applyBorder="1" applyAlignment="1">
      <alignment horizontal="left" indent="2"/>
    </xf>
    <xf numFmtId="0" fontId="0" fillId="0" borderId="0" xfId="1" applyFont="1"/>
    <xf numFmtId="0" fontId="31" fillId="0" borderId="1" xfId="1" applyFont="1" applyBorder="1" applyAlignment="1">
      <alignment horizontal="left" indent="1"/>
    </xf>
    <xf numFmtId="0" fontId="32" fillId="0" borderId="1" xfId="1" applyFont="1" applyBorder="1" applyAlignment="1">
      <alignment horizontal="left" indent="2"/>
    </xf>
    <xf numFmtId="0" fontId="32" fillId="13" borderId="1" xfId="1" applyFont="1" applyFill="1" applyBorder="1" applyAlignment="1">
      <alignment horizontal="left" indent="2"/>
    </xf>
    <xf numFmtId="0" fontId="31" fillId="13" borderId="1" xfId="1" applyFont="1" applyFill="1" applyBorder="1" applyAlignment="1">
      <alignment horizontal="left" indent="2"/>
    </xf>
    <xf numFmtId="0" fontId="31" fillId="13" borderId="1" xfId="1" applyFont="1" applyFill="1" applyBorder="1" applyAlignment="1">
      <alignment horizontal="left" indent="1"/>
    </xf>
    <xf numFmtId="0" fontId="32" fillId="13" borderId="1" xfId="1" applyFont="1" applyFill="1" applyBorder="1" applyAlignment="1">
      <alignment horizontal="left" indent="1"/>
    </xf>
    <xf numFmtId="0" fontId="32" fillId="0" borderId="0" xfId="1" applyFont="1" applyBorder="1"/>
    <xf numFmtId="0" fontId="31" fillId="0" borderId="1" xfId="1" applyFont="1" applyBorder="1"/>
    <xf numFmtId="164" fontId="30" fillId="0" borderId="1" xfId="1" applyNumberFormat="1" applyFont="1" applyBorder="1"/>
    <xf numFmtId="165" fontId="30" fillId="0" borderId="1" xfId="1" applyNumberFormat="1" applyFont="1" applyBorder="1"/>
    <xf numFmtId="166" fontId="30" fillId="0" borderId="1" xfId="1" applyNumberFormat="1" applyFont="1" applyBorder="1"/>
    <xf numFmtId="43" fontId="30" fillId="0" borderId="1" xfId="1" applyNumberFormat="1" applyFont="1" applyBorder="1"/>
    <xf numFmtId="167" fontId="30" fillId="0" borderId="1" xfId="1" applyNumberFormat="1" applyFont="1" applyBorder="1"/>
    <xf numFmtId="164" fontId="29" fillId="0" borderId="1" xfId="1" applyNumberFormat="1" applyFont="1" applyBorder="1"/>
    <xf numFmtId="166" fontId="29" fillId="0" borderId="1" xfId="1" applyNumberFormat="1" applyFont="1" applyBorder="1"/>
    <xf numFmtId="43" fontId="29" fillId="0" borderId="1" xfId="1" applyNumberFormat="1" applyFont="1" applyBorder="1"/>
    <xf numFmtId="167" fontId="29" fillId="0" borderId="1" xfId="1" applyNumberFormat="1" applyFont="1" applyBorder="1"/>
    <xf numFmtId="164" fontId="28" fillId="0" borderId="1" xfId="1" applyNumberFormat="1" applyFont="1" applyBorder="1"/>
    <xf numFmtId="165" fontId="28" fillId="0" borderId="1" xfId="1" applyNumberFormat="1" applyFont="1" applyBorder="1"/>
    <xf numFmtId="43" fontId="28" fillId="0" borderId="1" xfId="1" applyNumberFormat="1" applyFont="1" applyBorder="1"/>
    <xf numFmtId="166" fontId="28" fillId="0" borderId="1" xfId="1" applyNumberFormat="1" applyFont="1" applyBorder="1"/>
    <xf numFmtId="167" fontId="28" fillId="0" borderId="1" xfId="1" applyNumberFormat="1" applyFont="1" applyBorder="1"/>
    <xf numFmtId="164" fontId="27" fillId="0" borderId="1" xfId="1" applyNumberFormat="1" applyFont="1" applyBorder="1"/>
    <xf numFmtId="165" fontId="27" fillId="0" borderId="1" xfId="1" applyNumberFormat="1" applyFont="1" applyBorder="1"/>
    <xf numFmtId="166" fontId="27" fillId="0" borderId="1" xfId="1" applyNumberFormat="1" applyFont="1" applyBorder="1"/>
    <xf numFmtId="43" fontId="27" fillId="0" borderId="1" xfId="1" applyNumberFormat="1" applyFont="1" applyBorder="1"/>
    <xf numFmtId="167" fontId="27" fillId="0" borderId="1" xfId="1" applyNumberFormat="1" applyFont="1" applyBorder="1"/>
    <xf numFmtId="164" fontId="26" fillId="0" borderId="1" xfId="1" applyNumberFormat="1" applyFont="1" applyBorder="1"/>
    <xf numFmtId="165" fontId="26" fillId="0" borderId="1" xfId="1" applyNumberFormat="1" applyFont="1" applyBorder="1"/>
    <xf numFmtId="43" fontId="26" fillId="0" borderId="1" xfId="1" applyNumberFormat="1" applyFont="1" applyBorder="1"/>
    <xf numFmtId="166" fontId="26" fillId="0" borderId="1" xfId="1" applyNumberFormat="1" applyFont="1" applyBorder="1"/>
    <xf numFmtId="167" fontId="26" fillId="0" borderId="1" xfId="1" applyNumberFormat="1" applyFont="1" applyBorder="1"/>
    <xf numFmtId="164" fontId="25" fillId="0" borderId="1" xfId="1" applyNumberFormat="1" applyFont="1" applyBorder="1"/>
    <xf numFmtId="165" fontId="25" fillId="0" borderId="1" xfId="1" applyNumberFormat="1" applyFont="1" applyBorder="1"/>
    <xf numFmtId="43" fontId="25" fillId="0" borderId="1" xfId="1" applyNumberFormat="1" applyFont="1" applyBorder="1"/>
    <xf numFmtId="166" fontId="25" fillId="0" borderId="1" xfId="1" applyNumberFormat="1" applyFont="1" applyBorder="1"/>
    <xf numFmtId="164" fontId="24" fillId="0" borderId="1" xfId="1" applyNumberFormat="1" applyFont="1" applyBorder="1"/>
    <xf numFmtId="165" fontId="24" fillId="0" borderId="1" xfId="1" applyNumberFormat="1" applyFont="1" applyBorder="1"/>
    <xf numFmtId="43" fontId="24" fillId="0" borderId="1" xfId="1" applyNumberFormat="1" applyFont="1" applyBorder="1"/>
    <xf numFmtId="166" fontId="24" fillId="0" borderId="1" xfId="1" applyNumberFormat="1" applyFont="1" applyBorder="1"/>
    <xf numFmtId="167" fontId="24" fillId="0" borderId="1" xfId="1" applyNumberFormat="1" applyFont="1" applyBorder="1"/>
    <xf numFmtId="164" fontId="23" fillId="0" borderId="1" xfId="1" applyNumberFormat="1" applyFont="1" applyBorder="1"/>
    <xf numFmtId="165" fontId="23" fillId="0" borderId="1" xfId="1" applyNumberFormat="1" applyFont="1" applyBorder="1"/>
    <xf numFmtId="43" fontId="23" fillId="0" borderId="1" xfId="1" applyNumberFormat="1" applyFont="1" applyBorder="1"/>
    <xf numFmtId="166" fontId="23" fillId="0" borderId="1" xfId="1" applyNumberFormat="1" applyFont="1" applyBorder="1"/>
    <xf numFmtId="167" fontId="23" fillId="0" borderId="1" xfId="1" applyNumberFormat="1" applyFont="1" applyBorder="1"/>
    <xf numFmtId="164" fontId="22" fillId="0" borderId="1" xfId="1" applyNumberFormat="1" applyFont="1" applyBorder="1"/>
    <xf numFmtId="165" fontId="22" fillId="0" borderId="1" xfId="1" applyNumberFormat="1" applyFont="1" applyBorder="1"/>
    <xf numFmtId="43" fontId="22" fillId="0" borderId="1" xfId="1" applyNumberFormat="1" applyFont="1" applyBorder="1"/>
    <xf numFmtId="166" fontId="22" fillId="0" borderId="1" xfId="1" applyNumberFormat="1" applyFont="1" applyBorder="1"/>
    <xf numFmtId="167" fontId="22" fillId="0" borderId="1" xfId="1" applyNumberFormat="1" applyFont="1" applyBorder="1"/>
    <xf numFmtId="164" fontId="21" fillId="0" borderId="1" xfId="1" applyNumberFormat="1" applyFont="1" applyBorder="1"/>
    <xf numFmtId="165" fontId="21" fillId="0" borderId="1" xfId="1" applyNumberFormat="1" applyFont="1" applyBorder="1"/>
    <xf numFmtId="43" fontId="21" fillId="0" borderId="1" xfId="1" applyNumberFormat="1" applyFont="1" applyBorder="1"/>
    <xf numFmtId="166" fontId="21" fillId="0" borderId="1" xfId="1" applyNumberFormat="1" applyFont="1" applyBorder="1"/>
    <xf numFmtId="0" fontId="21" fillId="0" borderId="0" xfId="1" applyFont="1"/>
    <xf numFmtId="167" fontId="21" fillId="0" borderId="1" xfId="1" applyNumberFormat="1" applyFont="1" applyBorder="1"/>
    <xf numFmtId="164" fontId="20" fillId="0" borderId="1" xfId="1" applyNumberFormat="1" applyFont="1" applyBorder="1"/>
    <xf numFmtId="165" fontId="20" fillId="0" borderId="1" xfId="1" applyNumberFormat="1" applyFont="1" applyBorder="1"/>
    <xf numFmtId="43" fontId="20" fillId="0" borderId="1" xfId="1" applyNumberFormat="1" applyFont="1" applyBorder="1"/>
    <xf numFmtId="166" fontId="20" fillId="0" borderId="1" xfId="1" applyNumberFormat="1" applyFont="1" applyBorder="1"/>
    <xf numFmtId="167" fontId="20" fillId="0" borderId="1" xfId="1" applyNumberFormat="1" applyFont="1" applyBorder="1"/>
    <xf numFmtId="164" fontId="19" fillId="0" borderId="1" xfId="1" applyNumberFormat="1" applyFont="1" applyBorder="1"/>
    <xf numFmtId="0" fontId="35" fillId="0" borderId="1" xfId="1" applyFont="1" applyBorder="1"/>
    <xf numFmtId="165" fontId="19" fillId="0" borderId="1" xfId="1" applyNumberFormat="1" applyFont="1" applyBorder="1"/>
    <xf numFmtId="43" fontId="19" fillId="0" borderId="1" xfId="1" applyNumberFormat="1" applyFont="1" applyBorder="1"/>
    <xf numFmtId="166" fontId="19" fillId="0" borderId="1" xfId="1" applyNumberFormat="1" applyFont="1" applyBorder="1"/>
    <xf numFmtId="0" fontId="19" fillId="0" borderId="0" xfId="1" applyFont="1"/>
    <xf numFmtId="167" fontId="19" fillId="0" borderId="1" xfId="1" applyNumberFormat="1" applyFont="1" applyBorder="1"/>
    <xf numFmtId="164" fontId="18" fillId="0" borderId="1" xfId="1" applyNumberFormat="1" applyFont="1" applyBorder="1"/>
    <xf numFmtId="164" fontId="17" fillId="0" borderId="1" xfId="1" applyNumberFormat="1" applyFont="1" applyBorder="1"/>
    <xf numFmtId="165" fontId="17" fillId="0" borderId="1" xfId="1" applyNumberFormat="1" applyFont="1" applyBorder="1"/>
    <xf numFmtId="43" fontId="17" fillId="0" borderId="1" xfId="1" applyNumberFormat="1" applyFont="1" applyBorder="1"/>
    <xf numFmtId="166" fontId="17" fillId="0" borderId="1" xfId="1" applyNumberFormat="1" applyFont="1" applyBorder="1"/>
    <xf numFmtId="167" fontId="17" fillId="0" borderId="1" xfId="1" applyNumberFormat="1" applyFont="1" applyBorder="1"/>
    <xf numFmtId="164" fontId="16" fillId="0" borderId="1" xfId="1" applyNumberFormat="1" applyFont="1" applyBorder="1"/>
    <xf numFmtId="165" fontId="16" fillId="0" borderId="1" xfId="1" applyNumberFormat="1" applyFont="1" applyBorder="1"/>
    <xf numFmtId="43" fontId="16" fillId="0" borderId="1" xfId="1" applyNumberFormat="1" applyFont="1" applyBorder="1"/>
    <xf numFmtId="166" fontId="16" fillId="0" borderId="1" xfId="1" applyNumberFormat="1" applyFont="1" applyBorder="1"/>
    <xf numFmtId="167" fontId="16" fillId="0" borderId="1" xfId="1" applyNumberFormat="1" applyFont="1" applyBorder="1"/>
    <xf numFmtId="164" fontId="15" fillId="0" borderId="1" xfId="1" applyNumberFormat="1" applyFont="1" applyBorder="1"/>
    <xf numFmtId="0" fontId="15" fillId="0" borderId="1" xfId="1" applyFont="1" applyBorder="1"/>
    <xf numFmtId="0" fontId="15" fillId="0" borderId="1" xfId="1" applyNumberFormat="1" applyFont="1" applyBorder="1"/>
    <xf numFmtId="165" fontId="15" fillId="0" borderId="1" xfId="1" applyNumberFormat="1" applyFont="1" applyBorder="1"/>
    <xf numFmtId="43" fontId="15" fillId="0" borderId="1" xfId="1" applyNumberFormat="1" applyFont="1" applyBorder="1"/>
    <xf numFmtId="166" fontId="15" fillId="0" borderId="1" xfId="1" applyNumberFormat="1" applyFont="1" applyBorder="1"/>
    <xf numFmtId="166" fontId="46" fillId="0" borderId="1" xfId="1" applyNumberFormat="1" applyFont="1" applyFill="1" applyBorder="1"/>
    <xf numFmtId="168" fontId="15" fillId="0" borderId="1" xfId="1" applyNumberFormat="1" applyFont="1" applyBorder="1"/>
    <xf numFmtId="43" fontId="15" fillId="0" borderId="8" xfId="1" applyNumberFormat="1" applyFont="1" applyFill="1" applyBorder="1"/>
    <xf numFmtId="167" fontId="15" fillId="0" borderId="1" xfId="1" applyNumberFormat="1" applyFont="1" applyBorder="1"/>
    <xf numFmtId="164" fontId="14" fillId="0" borderId="1" xfId="1" applyNumberFormat="1" applyFont="1" applyBorder="1"/>
    <xf numFmtId="165" fontId="14" fillId="0" borderId="1" xfId="1" applyNumberFormat="1" applyFont="1" applyBorder="1"/>
    <xf numFmtId="43" fontId="14" fillId="0" borderId="1" xfId="1" applyNumberFormat="1" applyFont="1" applyBorder="1"/>
    <xf numFmtId="166" fontId="14" fillId="0" borderId="1" xfId="1" applyNumberFormat="1" applyFont="1" applyBorder="1"/>
    <xf numFmtId="167" fontId="14" fillId="0" borderId="1" xfId="1" applyNumberFormat="1" applyFont="1" applyBorder="1"/>
    <xf numFmtId="0" fontId="13" fillId="0" borderId="0" xfId="1" applyFont="1"/>
    <xf numFmtId="165" fontId="13" fillId="0" borderId="0" xfId="5" applyNumberFormat="1" applyFont="1"/>
    <xf numFmtId="0" fontId="0" fillId="9" borderId="9" xfId="0" applyFill="1" applyBorder="1"/>
    <xf numFmtId="0" fontId="12" fillId="13" borderId="1" xfId="1" applyFont="1" applyFill="1" applyBorder="1" applyAlignment="1">
      <alignment horizontal="left" indent="2"/>
    </xf>
    <xf numFmtId="164" fontId="11" fillId="0" borderId="1" xfId="1" applyNumberFormat="1" applyFont="1" applyBorder="1"/>
    <xf numFmtId="165" fontId="11" fillId="0" borderId="1" xfId="1" applyNumberFormat="1" applyFont="1" applyBorder="1"/>
    <xf numFmtId="43" fontId="11" fillId="0" borderId="1" xfId="1" applyNumberFormat="1" applyFont="1" applyBorder="1"/>
    <xf numFmtId="166" fontId="11" fillId="0" borderId="1" xfId="1" applyNumberFormat="1" applyFont="1" applyBorder="1"/>
    <xf numFmtId="0" fontId="11" fillId="0" borderId="0" xfId="1" applyFont="1"/>
    <xf numFmtId="167" fontId="11" fillId="0" borderId="1" xfId="1" applyNumberFormat="1" applyFont="1" applyBorder="1"/>
    <xf numFmtId="2" fontId="32" fillId="0" borderId="1" xfId="1" applyNumberFormat="1" applyFont="1" applyBorder="1"/>
    <xf numFmtId="164" fontId="10" fillId="0" borderId="1" xfId="1" applyNumberFormat="1" applyFont="1" applyBorder="1"/>
    <xf numFmtId="0" fontId="10" fillId="0" borderId="1" xfId="1" applyNumberFormat="1" applyFont="1" applyBorder="1"/>
    <xf numFmtId="165" fontId="10" fillId="0" borderId="1" xfId="1" applyNumberFormat="1" applyFont="1" applyBorder="1"/>
    <xf numFmtId="43" fontId="10" fillId="0" borderId="1" xfId="1" applyNumberFormat="1" applyFont="1" applyBorder="1"/>
    <xf numFmtId="166" fontId="10" fillId="0" borderId="1" xfId="1" applyNumberFormat="1" applyFont="1" applyBorder="1"/>
    <xf numFmtId="43" fontId="10" fillId="0" borderId="8" xfId="1" applyNumberFormat="1" applyFont="1" applyFill="1" applyBorder="1"/>
    <xf numFmtId="167" fontId="10" fillId="0" borderId="1" xfId="1" applyNumberFormat="1" applyFont="1" applyBorder="1"/>
    <xf numFmtId="164" fontId="10" fillId="14" borderId="1" xfId="1" applyNumberFormat="1" applyFont="1" applyFill="1" applyBorder="1"/>
    <xf numFmtId="164" fontId="9" fillId="0" borderId="1" xfId="1" applyNumberFormat="1" applyFont="1" applyBorder="1"/>
    <xf numFmtId="165" fontId="9" fillId="0" borderId="1" xfId="1" applyNumberFormat="1" applyFont="1" applyBorder="1"/>
    <xf numFmtId="43" fontId="9" fillId="0" borderId="1" xfId="1" applyNumberFormat="1" applyFont="1" applyBorder="1"/>
    <xf numFmtId="166" fontId="9" fillId="0" borderId="1" xfId="1" applyNumberFormat="1" applyFont="1" applyBorder="1"/>
    <xf numFmtId="167" fontId="9" fillId="0" borderId="1" xfId="1" applyNumberFormat="1" applyFont="1" applyBorder="1"/>
    <xf numFmtId="0" fontId="9" fillId="0" borderId="1" xfId="1" applyNumberFormat="1" applyFont="1" applyBorder="1"/>
    <xf numFmtId="164" fontId="9" fillId="14" borderId="1" xfId="1" applyNumberFormat="1" applyFont="1" applyFill="1" applyBorder="1"/>
    <xf numFmtId="164" fontId="8" fillId="0" borderId="1" xfId="1" applyNumberFormat="1" applyFont="1" applyBorder="1"/>
    <xf numFmtId="165" fontId="8" fillId="0" borderId="1" xfId="1" applyNumberFormat="1" applyFont="1" applyBorder="1"/>
    <xf numFmtId="43" fontId="8" fillId="0" borderId="1" xfId="1" applyNumberFormat="1" applyFont="1" applyBorder="1"/>
    <xf numFmtId="166" fontId="8" fillId="0" borderId="1" xfId="1" applyNumberFormat="1" applyFont="1" applyBorder="1"/>
    <xf numFmtId="0" fontId="8" fillId="0" borderId="0" xfId="1" applyFont="1"/>
    <xf numFmtId="167" fontId="8" fillId="0" borderId="1" xfId="1" applyNumberFormat="1" applyFont="1" applyBorder="1"/>
    <xf numFmtId="3" fontId="33" fillId="0" borderId="0" xfId="1" applyNumberFormat="1"/>
    <xf numFmtId="164" fontId="7" fillId="0" borderId="1" xfId="1" applyNumberFormat="1" applyFont="1" applyBorder="1"/>
    <xf numFmtId="0" fontId="7" fillId="0" borderId="1" xfId="1" applyFont="1" applyBorder="1"/>
    <xf numFmtId="0" fontId="7" fillId="0" borderId="1" xfId="1" applyNumberFormat="1" applyFont="1" applyBorder="1"/>
    <xf numFmtId="165" fontId="7" fillId="0" borderId="1" xfId="1" applyNumberFormat="1" applyFont="1" applyBorder="1"/>
    <xf numFmtId="43" fontId="7" fillId="0" borderId="1" xfId="1" applyNumberFormat="1" applyFont="1" applyBorder="1"/>
    <xf numFmtId="166" fontId="7" fillId="0" borderId="1" xfId="1" applyNumberFormat="1" applyFont="1" applyBorder="1"/>
    <xf numFmtId="169" fontId="7" fillId="0" borderId="1" xfId="1" applyNumberFormat="1" applyFont="1" applyBorder="1"/>
    <xf numFmtId="167" fontId="7" fillId="0" borderId="1" xfId="1" applyNumberFormat="1" applyFont="1" applyBorder="1"/>
    <xf numFmtId="43" fontId="7" fillId="0" borderId="8" xfId="1" applyNumberFormat="1" applyFont="1" applyFill="1" applyBorder="1"/>
    <xf numFmtId="2" fontId="7" fillId="0" borderId="1" xfId="1" applyNumberFormat="1" applyFont="1" applyBorder="1"/>
    <xf numFmtId="164" fontId="7" fillId="0" borderId="1" xfId="1" applyNumberFormat="1" applyFont="1" applyFill="1" applyBorder="1"/>
    <xf numFmtId="170" fontId="7" fillId="0" borderId="1" xfId="1" applyNumberFormat="1" applyFont="1" applyBorder="1"/>
    <xf numFmtId="170" fontId="7" fillId="0" borderId="1" xfId="4" applyNumberFormat="1" applyFont="1" applyBorder="1"/>
    <xf numFmtId="3" fontId="7" fillId="0" borderId="1" xfId="1" applyNumberFormat="1" applyFont="1" applyBorder="1"/>
    <xf numFmtId="0" fontId="6" fillId="0" borderId="0" xfId="1" applyFont="1"/>
    <xf numFmtId="41" fontId="38" fillId="7" borderId="1" xfId="2" applyFont="1" applyFill="1" applyBorder="1"/>
    <xf numFmtId="0" fontId="0" fillId="17" borderId="0" xfId="0" applyFill="1" applyAlignment="1">
      <alignment horizontal="center"/>
    </xf>
    <xf numFmtId="0" fontId="0" fillId="2" borderId="14" xfId="0" applyFill="1" applyBorder="1" applyAlignment="1"/>
    <xf numFmtId="0" fontId="0" fillId="15" borderId="14" xfId="0" applyFill="1" applyBorder="1" applyAlignment="1"/>
    <xf numFmtId="0" fontId="0" fillId="16" borderId="14" xfId="0" applyFill="1" applyBorder="1" applyAlignment="1"/>
    <xf numFmtId="0" fontId="0" fillId="12" borderId="15" xfId="0" applyFill="1" applyBorder="1"/>
    <xf numFmtId="0" fontId="0" fillId="16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/>
    <xf numFmtId="0" fontId="0" fillId="16" borderId="1" xfId="0" applyFill="1" applyBorder="1" applyAlignment="1"/>
    <xf numFmtId="0" fontId="0" fillId="15" borderId="1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2" borderId="17" xfId="0" applyFill="1" applyBorder="1" applyAlignment="1"/>
    <xf numFmtId="0" fontId="0" fillId="17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5" borderId="17" xfId="0" applyFill="1" applyBorder="1" applyAlignment="1"/>
    <xf numFmtId="0" fontId="0" fillId="16" borderId="17" xfId="0" applyFill="1" applyBorder="1" applyAlignment="1"/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/>
    <xf numFmtId="0" fontId="0" fillId="2" borderId="17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41" fontId="38" fillId="0" borderId="1" xfId="1" applyNumberFormat="1" applyFont="1" applyBorder="1"/>
    <xf numFmtId="0" fontId="0" fillId="18" borderId="1" xfId="0" applyFill="1" applyBorder="1" applyAlignment="1">
      <alignment horizontal="center" vertical="center" wrapText="1"/>
    </xf>
    <xf numFmtId="0" fontId="0" fillId="2" borderId="13" xfId="0" applyFill="1" applyBorder="1" applyAlignment="1"/>
    <xf numFmtId="0" fontId="0" fillId="1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9" xfId="0" applyFill="1" applyBorder="1" applyAlignment="1"/>
    <xf numFmtId="0" fontId="0" fillId="17" borderId="14" xfId="0" applyFill="1" applyBorder="1" applyAlignment="1"/>
    <xf numFmtId="0" fontId="0" fillId="17" borderId="1" xfId="0" applyFill="1" applyBorder="1" applyAlignme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3" fillId="0" borderId="0" xfId="1" applyAlignment="1">
      <alignment horizontal="center"/>
    </xf>
    <xf numFmtId="0" fontId="43" fillId="19" borderId="1" xfId="1" applyFont="1" applyFill="1" applyBorder="1"/>
    <xf numFmtId="164" fontId="6" fillId="19" borderId="1" xfId="1" applyNumberFormat="1" applyFont="1" applyFill="1" applyBorder="1"/>
    <xf numFmtId="165" fontId="6" fillId="19" borderId="1" xfId="1" applyNumberFormat="1" applyFont="1" applyFill="1" applyBorder="1"/>
    <xf numFmtId="43" fontId="6" fillId="19" borderId="1" xfId="1" applyNumberFormat="1" applyFont="1" applyFill="1" applyBorder="1"/>
    <xf numFmtId="166" fontId="6" fillId="19" borderId="1" xfId="1" applyNumberFormat="1" applyFont="1" applyFill="1" applyBorder="1"/>
    <xf numFmtId="167" fontId="6" fillId="19" borderId="1" xfId="1" applyNumberFormat="1" applyFont="1" applyFill="1" applyBorder="1"/>
    <xf numFmtId="0" fontId="5" fillId="0" borderId="0" xfId="1" applyFont="1"/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43" fontId="32" fillId="20" borderId="1" xfId="1" applyNumberFormat="1" applyFont="1" applyFill="1" applyBorder="1"/>
    <xf numFmtId="43" fontId="4" fillId="20" borderId="1" xfId="1" applyNumberFormat="1" applyFont="1" applyFill="1" applyBorder="1"/>
    <xf numFmtId="43" fontId="32" fillId="19" borderId="1" xfId="1" applyNumberFormat="1" applyFont="1" applyFill="1" applyBorder="1"/>
    <xf numFmtId="43" fontId="3" fillId="0" borderId="1" xfId="1" applyNumberFormat="1" applyFont="1" applyBorder="1"/>
    <xf numFmtId="0" fontId="2" fillId="0" borderId="0" xfId="1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1" applyFont="1"/>
    <xf numFmtId="0" fontId="1" fillId="0" borderId="0" xfId="1" applyFont="1" applyBorder="1"/>
    <xf numFmtId="0" fontId="32" fillId="21" borderId="0" xfId="1" applyFont="1" applyFill="1" applyBorder="1"/>
    <xf numFmtId="16" fontId="0" fillId="0" borderId="0" xfId="1" applyNumberFormat="1" applyFont="1"/>
    <xf numFmtId="169" fontId="33" fillId="0" borderId="0" xfId="1" applyNumberFormat="1"/>
    <xf numFmtId="9" fontId="33" fillId="0" borderId="0" xfId="6"/>
  </cellXfs>
  <cellStyles count="7">
    <cellStyle name="Comma" xfId="5" builtinId="3"/>
    <cellStyle name="Comma [0]" xfId="4" builtinId="6"/>
    <cellStyle name="Comma [0] 2" xfId="2"/>
    <cellStyle name="Normal" xfId="0" builtinId="0"/>
    <cellStyle name="Normal 2" xfId="1"/>
    <cellStyle name="Percent" xfId="6" builtinId="5"/>
    <cellStyle name="Percent 2" xfId="3"/>
  </cellStyles>
  <dxfs count="69"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FDFBB9"/>
      <color rgb="FF1A2C46"/>
      <color rgb="FFBCCDE6"/>
      <color rgb="FFF8F3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57"/>
          <c:w val="0.88546242736318193"/>
          <c:h val="0.65373184729357281"/>
        </c:manualLayout>
      </c:layout>
      <c:barChart>
        <c:barDir val="col"/>
        <c:grouping val="stacked"/>
        <c:ser>
          <c:idx val="0"/>
          <c:order val="0"/>
          <c:tx>
            <c:strRef>
              <c:f>JANUARI!$B$72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JANUARI!$E$71:$AJ$71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JANUARI!$E$72:$AJ$72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39983.999999999651</c:v>
                </c:pt>
                <c:pt idx="7">
                  <c:v>11139.199999999255</c:v>
                </c:pt>
                <c:pt idx="8">
                  <c:v>11664.000000001397</c:v>
                </c:pt>
                <c:pt idx="9">
                  <c:v>10521.59999999858</c:v>
                </c:pt>
                <c:pt idx="10">
                  <c:v>12534.400000001187</c:v>
                </c:pt>
                <c:pt idx="11">
                  <c:v>0</c:v>
                </c:pt>
                <c:pt idx="12">
                  <c:v>0</c:v>
                </c:pt>
                <c:pt idx="13">
                  <c:v>15494.399999998859</c:v>
                </c:pt>
                <c:pt idx="14">
                  <c:v>12144.000000000233</c:v>
                </c:pt>
                <c:pt idx="15">
                  <c:v>11648.000000001048</c:v>
                </c:pt>
                <c:pt idx="16">
                  <c:v>11875.199999997858</c:v>
                </c:pt>
                <c:pt idx="17">
                  <c:v>12755.200000002515</c:v>
                </c:pt>
                <c:pt idx="18">
                  <c:v>0</c:v>
                </c:pt>
                <c:pt idx="19">
                  <c:v>14585.599999999977</c:v>
                </c:pt>
                <c:pt idx="20">
                  <c:v>11273.599999997532</c:v>
                </c:pt>
                <c:pt idx="21">
                  <c:v>13488.000000000466</c:v>
                </c:pt>
                <c:pt idx="22">
                  <c:v>13872.000000000116</c:v>
                </c:pt>
                <c:pt idx="23">
                  <c:v>13059.200000000419</c:v>
                </c:pt>
                <c:pt idx="24">
                  <c:v>11891.200000001118</c:v>
                </c:pt>
                <c:pt idx="25">
                  <c:v>0</c:v>
                </c:pt>
                <c:pt idx="26">
                  <c:v>0</c:v>
                </c:pt>
                <c:pt idx="27">
                  <c:v>15142.399999999907</c:v>
                </c:pt>
                <c:pt idx="28">
                  <c:v>3932.7999999979511</c:v>
                </c:pt>
                <c:pt idx="29">
                  <c:v>3712.0000000024447</c:v>
                </c:pt>
                <c:pt idx="30">
                  <c:v>3734.3999999982771</c:v>
                </c:pt>
                <c:pt idx="31">
                  <c:v>4515.2000000001863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D9-43A3-98D3-CEE3D63C330F}"/>
            </c:ext>
          </c:extLst>
        </c:ser>
        <c:ser>
          <c:idx val="1"/>
          <c:order val="1"/>
          <c:tx>
            <c:strRef>
              <c:f>JANUARI!$B$73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JANUARI!$E$71:$AJ$71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JANUARI!$E$73:$AJ$73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8127.9999999998836</c:v>
                </c:pt>
                <c:pt idx="7">
                  <c:v>2601.600000000326</c:v>
                </c:pt>
                <c:pt idx="8">
                  <c:v>2092.7999999999884</c:v>
                </c:pt>
                <c:pt idx="9">
                  <c:v>2351.9999999996799</c:v>
                </c:pt>
                <c:pt idx="10">
                  <c:v>2419.2000000002736</c:v>
                </c:pt>
                <c:pt idx="11">
                  <c:v>0</c:v>
                </c:pt>
                <c:pt idx="12">
                  <c:v>0</c:v>
                </c:pt>
                <c:pt idx="13">
                  <c:v>3132.7999999994063</c:v>
                </c:pt>
                <c:pt idx="14">
                  <c:v>2748.8000000004831</c:v>
                </c:pt>
                <c:pt idx="15">
                  <c:v>2201.5999999995984</c:v>
                </c:pt>
                <c:pt idx="16">
                  <c:v>2435.1999999998952</c:v>
                </c:pt>
                <c:pt idx="17">
                  <c:v>2457.6000000000931</c:v>
                </c:pt>
                <c:pt idx="18">
                  <c:v>0</c:v>
                </c:pt>
                <c:pt idx="19">
                  <c:v>3609.6000000005006</c:v>
                </c:pt>
                <c:pt idx="20">
                  <c:v>1846.3999999999942</c:v>
                </c:pt>
                <c:pt idx="21">
                  <c:v>2310.399999999936</c:v>
                </c:pt>
                <c:pt idx="22">
                  <c:v>3030.3999999996449</c:v>
                </c:pt>
                <c:pt idx="23">
                  <c:v>2166.4000000004307</c:v>
                </c:pt>
                <c:pt idx="24">
                  <c:v>2543.9999999995052</c:v>
                </c:pt>
                <c:pt idx="25">
                  <c:v>0</c:v>
                </c:pt>
                <c:pt idx="26">
                  <c:v>0</c:v>
                </c:pt>
                <c:pt idx="27">
                  <c:v>3014.4000000000233</c:v>
                </c:pt>
                <c:pt idx="28">
                  <c:v>707.20000000001164</c:v>
                </c:pt>
                <c:pt idx="29">
                  <c:v>665.60000000026776</c:v>
                </c:pt>
                <c:pt idx="30">
                  <c:v>684.79999999981374</c:v>
                </c:pt>
                <c:pt idx="31">
                  <c:v>652.79999999984284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D9-43A3-98D3-CEE3D63C330F}"/>
            </c:ext>
          </c:extLst>
        </c:ser>
        <c:overlap val="100"/>
        <c:axId val="63089280"/>
        <c:axId val="63095168"/>
      </c:barChart>
      <c:barChart>
        <c:barDir val="col"/>
        <c:grouping val="stacked"/>
        <c:ser>
          <c:idx val="2"/>
          <c:order val="2"/>
          <c:tx>
            <c:strRef>
              <c:f>JANUARI!$B$74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JANUARI!$E$71:$AJ$71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JANUARI!$E$74:$AJ$74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34000</c:v>
                </c:pt>
                <c:pt idx="6">
                  <c:v>13000</c:v>
                </c:pt>
                <c:pt idx="7">
                  <c:v>13000</c:v>
                </c:pt>
                <c:pt idx="8">
                  <c:v>14000</c:v>
                </c:pt>
                <c:pt idx="9">
                  <c:v>12000</c:v>
                </c:pt>
                <c:pt idx="10">
                  <c:v>15000</c:v>
                </c:pt>
                <c:pt idx="11">
                  <c:v>0</c:v>
                </c:pt>
                <c:pt idx="12">
                  <c:v>0</c:v>
                </c:pt>
                <c:pt idx="13">
                  <c:v>18000</c:v>
                </c:pt>
                <c:pt idx="14">
                  <c:v>15000</c:v>
                </c:pt>
                <c:pt idx="15">
                  <c:v>15000</c:v>
                </c:pt>
                <c:pt idx="16">
                  <c:v>12000</c:v>
                </c:pt>
                <c:pt idx="17">
                  <c:v>15000</c:v>
                </c:pt>
                <c:pt idx="18">
                  <c:v>0</c:v>
                </c:pt>
                <c:pt idx="19">
                  <c:v>18000</c:v>
                </c:pt>
                <c:pt idx="20">
                  <c:v>13000</c:v>
                </c:pt>
                <c:pt idx="21">
                  <c:v>16000</c:v>
                </c:pt>
                <c:pt idx="22">
                  <c:v>16000</c:v>
                </c:pt>
                <c:pt idx="23">
                  <c:v>15000</c:v>
                </c:pt>
                <c:pt idx="24">
                  <c:v>14000</c:v>
                </c:pt>
                <c:pt idx="25">
                  <c:v>0</c:v>
                </c:pt>
                <c:pt idx="26">
                  <c:v>0</c:v>
                </c:pt>
                <c:pt idx="27">
                  <c:v>18000</c:v>
                </c:pt>
                <c:pt idx="28">
                  <c:v>4000</c:v>
                </c:pt>
                <c:pt idx="29">
                  <c:v>5000</c:v>
                </c:pt>
                <c:pt idx="30">
                  <c:v>4000</c:v>
                </c:pt>
                <c:pt idx="31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D9-43A3-98D3-CEE3D63C330F}"/>
            </c:ext>
          </c:extLst>
        </c:ser>
        <c:ser>
          <c:idx val="3"/>
          <c:order val="3"/>
          <c:tx>
            <c:strRef>
              <c:f>JANUARI!$B$75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JANUARI!$E$71:$AJ$71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JANUARI!$E$75:$AJ$75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D9-43A3-98D3-CEE3D63C330F}"/>
            </c:ext>
          </c:extLst>
        </c:ser>
        <c:gapWidth val="397"/>
        <c:overlap val="100"/>
        <c:axId val="63098240"/>
        <c:axId val="63096704"/>
      </c:barChart>
      <c:catAx>
        <c:axId val="63089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168"/>
        <c:crosses val="autoZero"/>
        <c:auto val="1"/>
        <c:lblAlgn val="ctr"/>
        <c:lblOffset val="100"/>
      </c:catAx>
      <c:valAx>
        <c:axId val="63095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280"/>
        <c:crosses val="autoZero"/>
        <c:crossBetween val="between"/>
      </c:valAx>
      <c:valAx>
        <c:axId val="63096704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240"/>
        <c:crosses val="max"/>
        <c:crossBetween val="between"/>
      </c:valAx>
      <c:catAx>
        <c:axId val="63098240"/>
        <c:scaling>
          <c:orientation val="minMax"/>
        </c:scaling>
        <c:delete val="1"/>
        <c:axPos val="b"/>
        <c:numFmt formatCode="General" sourceLinked="1"/>
        <c:tickLblPos val="none"/>
        <c:crossAx val="6309670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24"/>
          <c:w val="0.88546242736318193"/>
          <c:h val="0.65373184729357803"/>
        </c:manualLayout>
      </c:layout>
      <c:barChart>
        <c:barDir val="col"/>
        <c:grouping val="stacked"/>
        <c:ser>
          <c:idx val="0"/>
          <c:order val="0"/>
          <c:tx>
            <c:strRef>
              <c:f>OKTOBER!$B$72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OKTOBER!$E$71:$AJ$71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OKTOBER!$E$72:$AJ$72</c:f>
              <c:numCache>
                <c:formatCode>_(* #,##0_);_(* \(#,##0\);_(* "-"_);_(@_)</c:formatCode>
                <c:ptCount val="32"/>
                <c:pt idx="1">
                  <c:v>13043.20000000007</c:v>
                </c:pt>
                <c:pt idx="2">
                  <c:v>11766.400000001886</c:v>
                </c:pt>
                <c:pt idx="3">
                  <c:v>13724.799999999232</c:v>
                </c:pt>
                <c:pt idx="4">
                  <c:v>10985.599999999977</c:v>
                </c:pt>
                <c:pt idx="5">
                  <c:v>12672.000000000116</c:v>
                </c:pt>
                <c:pt idx="6">
                  <c:v>0</c:v>
                </c:pt>
                <c:pt idx="7">
                  <c:v>0</c:v>
                </c:pt>
                <c:pt idx="8">
                  <c:v>12502.400000000489</c:v>
                </c:pt>
                <c:pt idx="9">
                  <c:v>0</c:v>
                </c:pt>
                <c:pt idx="10">
                  <c:v>24697.599999999511</c:v>
                </c:pt>
                <c:pt idx="11">
                  <c:v>8604.8000000009779</c:v>
                </c:pt>
                <c:pt idx="12">
                  <c:v>0</c:v>
                </c:pt>
                <c:pt idx="13">
                  <c:v>0</c:v>
                </c:pt>
                <c:pt idx="14">
                  <c:v>12502.399999997579</c:v>
                </c:pt>
                <c:pt idx="15">
                  <c:v>13283.200000002398</c:v>
                </c:pt>
                <c:pt idx="16">
                  <c:v>14073.599999997532</c:v>
                </c:pt>
                <c:pt idx="17">
                  <c:v>12780.800000001909</c:v>
                </c:pt>
                <c:pt idx="18">
                  <c:v>12083.199999999488</c:v>
                </c:pt>
                <c:pt idx="19">
                  <c:v>0</c:v>
                </c:pt>
                <c:pt idx="20">
                  <c:v>0</c:v>
                </c:pt>
                <c:pt idx="21">
                  <c:v>14448.000000001048</c:v>
                </c:pt>
                <c:pt idx="22">
                  <c:v>12444.799999997485</c:v>
                </c:pt>
                <c:pt idx="23">
                  <c:v>14214.400000000023</c:v>
                </c:pt>
                <c:pt idx="24">
                  <c:v>12473.600000000442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20316.800000000512</c:v>
                </c:pt>
                <c:pt idx="29">
                  <c:v>7974.4000000006054</c:v>
                </c:pt>
                <c:pt idx="30">
                  <c:v>6652.7999999991152</c:v>
                </c:pt>
                <c:pt idx="31">
                  <c:v>8281.5999999991618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DE-4CF2-A4A0-15224A89E741}"/>
            </c:ext>
          </c:extLst>
        </c:ser>
        <c:ser>
          <c:idx val="1"/>
          <c:order val="1"/>
          <c:tx>
            <c:strRef>
              <c:f>OKTOBER!$B$73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OKTOBER!$E$71:$AJ$71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OKTOBER!$E$73:$AJ$73</c:f>
              <c:numCache>
                <c:formatCode>_(* #,##0_);_(* \(#,##0\);_(* "-"_);_(@_)</c:formatCode>
                <c:ptCount val="32"/>
                <c:pt idx="1">
                  <c:v>2636.8000000002212</c:v>
                </c:pt>
                <c:pt idx="2">
                  <c:v>2428.7999999996828</c:v>
                </c:pt>
                <c:pt idx="3">
                  <c:v>2387.2000000003027</c:v>
                </c:pt>
                <c:pt idx="4">
                  <c:v>2355.199999999968</c:v>
                </c:pt>
                <c:pt idx="5">
                  <c:v>2854.399999999805</c:v>
                </c:pt>
                <c:pt idx="6">
                  <c:v>0</c:v>
                </c:pt>
                <c:pt idx="7">
                  <c:v>0</c:v>
                </c:pt>
                <c:pt idx="8">
                  <c:v>2819.1999999999098</c:v>
                </c:pt>
                <c:pt idx="9">
                  <c:v>0</c:v>
                </c:pt>
                <c:pt idx="10">
                  <c:v>7776.0000000002037</c:v>
                </c:pt>
                <c:pt idx="11">
                  <c:v>-1472.0000000001164</c:v>
                </c:pt>
                <c:pt idx="12">
                  <c:v>0</c:v>
                </c:pt>
                <c:pt idx="13">
                  <c:v>0</c:v>
                </c:pt>
                <c:pt idx="14">
                  <c:v>2604.8000000002503</c:v>
                </c:pt>
                <c:pt idx="15">
                  <c:v>2915.1999999998225</c:v>
                </c:pt>
                <c:pt idx="16">
                  <c:v>2739.1999999999825</c:v>
                </c:pt>
                <c:pt idx="17">
                  <c:v>2457.6000000000931</c:v>
                </c:pt>
                <c:pt idx="18">
                  <c:v>2057.6000000000931</c:v>
                </c:pt>
                <c:pt idx="19">
                  <c:v>0</c:v>
                </c:pt>
                <c:pt idx="20">
                  <c:v>0</c:v>
                </c:pt>
                <c:pt idx="21">
                  <c:v>3708.7999999999738</c:v>
                </c:pt>
                <c:pt idx="22">
                  <c:v>2953.6000000000058</c:v>
                </c:pt>
                <c:pt idx="23">
                  <c:v>2684.7999999998137</c:v>
                </c:pt>
                <c:pt idx="24">
                  <c:v>2300.800000000163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4588.799999999901</c:v>
                </c:pt>
                <c:pt idx="29">
                  <c:v>1865.599999999904</c:v>
                </c:pt>
                <c:pt idx="30">
                  <c:v>1040.0000000001455</c:v>
                </c:pt>
                <c:pt idx="31">
                  <c:v>1439.9999999997817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DE-4CF2-A4A0-15224A89E741}"/>
            </c:ext>
          </c:extLst>
        </c:ser>
        <c:overlap val="100"/>
        <c:axId val="76767616"/>
        <c:axId val="76769152"/>
      </c:barChart>
      <c:barChart>
        <c:barDir val="col"/>
        <c:grouping val="stacked"/>
        <c:ser>
          <c:idx val="2"/>
          <c:order val="2"/>
          <c:tx>
            <c:strRef>
              <c:f>OKTOBER!$B$74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OKTOBER!$E$71:$AJ$71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OKTOBER!$E$74:$AJ$74</c:f>
              <c:numCache>
                <c:formatCode>_(* #,##0_);_(* \(#,##0\);_(* "-"_);_(@_)</c:formatCode>
                <c:ptCount val="32"/>
                <c:pt idx="1">
                  <c:v>15000</c:v>
                </c:pt>
                <c:pt idx="2">
                  <c:v>-30000</c:v>
                </c:pt>
                <c:pt idx="3">
                  <c:v>60000</c:v>
                </c:pt>
                <c:pt idx="4">
                  <c:v>13000</c:v>
                </c:pt>
                <c:pt idx="5">
                  <c:v>15000</c:v>
                </c:pt>
                <c:pt idx="6">
                  <c:v>0</c:v>
                </c:pt>
                <c:pt idx="7">
                  <c:v>0</c:v>
                </c:pt>
                <c:pt idx="8">
                  <c:v>15000</c:v>
                </c:pt>
                <c:pt idx="9">
                  <c:v>0</c:v>
                </c:pt>
                <c:pt idx="10">
                  <c:v>27000</c:v>
                </c:pt>
                <c:pt idx="11">
                  <c:v>12000</c:v>
                </c:pt>
                <c:pt idx="12">
                  <c:v>0</c:v>
                </c:pt>
                <c:pt idx="13">
                  <c:v>0</c:v>
                </c:pt>
                <c:pt idx="14">
                  <c:v>15000</c:v>
                </c:pt>
                <c:pt idx="15">
                  <c:v>16000</c:v>
                </c:pt>
                <c:pt idx="16">
                  <c:v>16000</c:v>
                </c:pt>
                <c:pt idx="17">
                  <c:v>14299.999999999272</c:v>
                </c:pt>
                <c:pt idx="18">
                  <c:v>15700.000000000728</c:v>
                </c:pt>
                <c:pt idx="19">
                  <c:v>0</c:v>
                </c:pt>
                <c:pt idx="20">
                  <c:v>0</c:v>
                </c:pt>
                <c:pt idx="21">
                  <c:v>17000</c:v>
                </c:pt>
                <c:pt idx="22">
                  <c:v>21000</c:v>
                </c:pt>
                <c:pt idx="23">
                  <c:v>10000</c:v>
                </c:pt>
                <c:pt idx="24">
                  <c:v>15000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24000</c:v>
                </c:pt>
                <c:pt idx="29">
                  <c:v>10000</c:v>
                </c:pt>
                <c:pt idx="30">
                  <c:v>7000</c:v>
                </c:pt>
                <c:pt idx="31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DE-4CF2-A4A0-15224A89E741}"/>
            </c:ext>
          </c:extLst>
        </c:ser>
        <c:ser>
          <c:idx val="3"/>
          <c:order val="3"/>
          <c:tx>
            <c:strRef>
              <c:f>OKTOBER!$B$75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OKTOBER!$E$71:$AJ$71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OKTOBER!$E$75:$AJ$75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DE-4CF2-A4A0-15224A89E741}"/>
            </c:ext>
          </c:extLst>
        </c:ser>
        <c:gapWidth val="397"/>
        <c:overlap val="100"/>
        <c:axId val="76780672"/>
        <c:axId val="76770688"/>
      </c:barChart>
      <c:catAx>
        <c:axId val="76767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9152"/>
        <c:crosses val="autoZero"/>
        <c:auto val="1"/>
        <c:lblAlgn val="ctr"/>
        <c:lblOffset val="100"/>
      </c:catAx>
      <c:valAx>
        <c:axId val="76769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616"/>
        <c:crosses val="autoZero"/>
        <c:crossBetween val="between"/>
      </c:valAx>
      <c:valAx>
        <c:axId val="76770688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672"/>
        <c:crosses val="max"/>
        <c:crossBetween val="between"/>
      </c:valAx>
      <c:catAx>
        <c:axId val="76780672"/>
        <c:scaling>
          <c:orientation val="minMax"/>
        </c:scaling>
        <c:delete val="1"/>
        <c:axPos val="b"/>
        <c:numFmt formatCode="General" sourceLinked="1"/>
        <c:tickLblPos val="none"/>
        <c:crossAx val="7677068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32"/>
          <c:w val="0.88546242736318193"/>
          <c:h val="0.6537318472935788"/>
        </c:manualLayout>
      </c:layout>
      <c:barChart>
        <c:barDir val="col"/>
        <c:grouping val="stacked"/>
        <c:ser>
          <c:idx val="0"/>
          <c:order val="0"/>
          <c:tx>
            <c:strRef>
              <c:f>NOVEMBER!$B$72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NOVEMBER!$E$71:$AJ$71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NOVEMBER!$E$72:$AJ$72</c:f>
              <c:numCache>
                <c:formatCode>_(* #,##0_);_(* \(#,##0\);_(* "-"_);_(@_)</c:formatCode>
                <c:ptCount val="32"/>
                <c:pt idx="1">
                  <c:v>11718.400000000838</c:v>
                </c:pt>
                <c:pt idx="2">
                  <c:v>0</c:v>
                </c:pt>
                <c:pt idx="3">
                  <c:v>0</c:v>
                </c:pt>
                <c:pt idx="4">
                  <c:v>14905.600000001141</c:v>
                </c:pt>
                <c:pt idx="5">
                  <c:v>12588.800000000629</c:v>
                </c:pt>
                <c:pt idx="6">
                  <c:v>13779.199999998673</c:v>
                </c:pt>
                <c:pt idx="7">
                  <c:v>12540.799999999581</c:v>
                </c:pt>
                <c:pt idx="8">
                  <c:v>9603.2000000006519</c:v>
                </c:pt>
                <c:pt idx="9">
                  <c:v>0</c:v>
                </c:pt>
                <c:pt idx="10">
                  <c:v>0</c:v>
                </c:pt>
                <c:pt idx="11">
                  <c:v>13027.199999999721</c:v>
                </c:pt>
                <c:pt idx="12">
                  <c:v>13110.399999999208</c:v>
                </c:pt>
                <c:pt idx="13">
                  <c:v>13711.999999999534</c:v>
                </c:pt>
                <c:pt idx="14">
                  <c:v>13360.000000000582</c:v>
                </c:pt>
                <c:pt idx="15">
                  <c:v>12390.400000000955</c:v>
                </c:pt>
                <c:pt idx="16">
                  <c:v>0</c:v>
                </c:pt>
                <c:pt idx="17">
                  <c:v>0</c:v>
                </c:pt>
                <c:pt idx="18">
                  <c:v>13001.600000000326</c:v>
                </c:pt>
                <c:pt idx="19">
                  <c:v>15455.999999999767</c:v>
                </c:pt>
                <c:pt idx="20">
                  <c:v>14335.999999998603</c:v>
                </c:pt>
                <c:pt idx="21">
                  <c:v>13017.600000000675</c:v>
                </c:pt>
                <c:pt idx="22">
                  <c:v>13327.999999999884</c:v>
                </c:pt>
                <c:pt idx="23">
                  <c:v>0</c:v>
                </c:pt>
                <c:pt idx="24">
                  <c:v>0</c:v>
                </c:pt>
                <c:pt idx="25">
                  <c:v>16464.000000001397</c:v>
                </c:pt>
                <c:pt idx="26">
                  <c:v>11788.800000000629</c:v>
                </c:pt>
                <c:pt idx="27">
                  <c:v>11820.799999998417</c:v>
                </c:pt>
                <c:pt idx="28">
                  <c:v>8464.000000001397</c:v>
                </c:pt>
                <c:pt idx="29">
                  <c:v>5417.5999999977648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B2-4E0B-A236-B5724D21FC1E}"/>
            </c:ext>
          </c:extLst>
        </c:ser>
        <c:ser>
          <c:idx val="1"/>
          <c:order val="1"/>
          <c:tx>
            <c:strRef>
              <c:f>NOVEMBER!$B$73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NOVEMBER!$E$71:$AJ$71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NOVEMBER!$E$73:$AJ$73</c:f>
              <c:numCache>
                <c:formatCode>_(* #,##0_);_(* \(#,##0\);_(* "-"_);_(@_)</c:formatCode>
                <c:ptCount val="32"/>
                <c:pt idx="1">
                  <c:v>2518.4000000001106</c:v>
                </c:pt>
                <c:pt idx="2">
                  <c:v>0</c:v>
                </c:pt>
                <c:pt idx="3">
                  <c:v>0</c:v>
                </c:pt>
                <c:pt idx="4">
                  <c:v>3091.2000000000262</c:v>
                </c:pt>
                <c:pt idx="5">
                  <c:v>2483.1999999998516</c:v>
                </c:pt>
                <c:pt idx="6">
                  <c:v>2537.6000000000204</c:v>
                </c:pt>
                <c:pt idx="7">
                  <c:v>2521.6000000000349</c:v>
                </c:pt>
                <c:pt idx="8">
                  <c:v>2080.000000000291</c:v>
                </c:pt>
                <c:pt idx="9">
                  <c:v>0</c:v>
                </c:pt>
                <c:pt idx="10">
                  <c:v>0</c:v>
                </c:pt>
                <c:pt idx="11">
                  <c:v>2640.0000000001455</c:v>
                </c:pt>
                <c:pt idx="12">
                  <c:v>2800</c:v>
                </c:pt>
                <c:pt idx="13">
                  <c:v>2921.6000000000349</c:v>
                </c:pt>
                <c:pt idx="14">
                  <c:v>2527.9999999998836</c:v>
                </c:pt>
                <c:pt idx="15">
                  <c:v>2099.199999999837</c:v>
                </c:pt>
                <c:pt idx="16">
                  <c:v>0</c:v>
                </c:pt>
                <c:pt idx="17">
                  <c:v>0</c:v>
                </c:pt>
                <c:pt idx="18">
                  <c:v>3196.8000000000757</c:v>
                </c:pt>
                <c:pt idx="19">
                  <c:v>2572.7999999995518</c:v>
                </c:pt>
                <c:pt idx="20">
                  <c:v>2896.0000000006403</c:v>
                </c:pt>
                <c:pt idx="21">
                  <c:v>1907.2000000000116</c:v>
                </c:pt>
                <c:pt idx="22">
                  <c:v>2927.9999999998836</c:v>
                </c:pt>
                <c:pt idx="23">
                  <c:v>0</c:v>
                </c:pt>
                <c:pt idx="24">
                  <c:v>0</c:v>
                </c:pt>
                <c:pt idx="25">
                  <c:v>3337.5999999996566</c:v>
                </c:pt>
                <c:pt idx="26">
                  <c:v>2252.7999999998428</c:v>
                </c:pt>
                <c:pt idx="27">
                  <c:v>2352.0000000004075</c:v>
                </c:pt>
                <c:pt idx="28">
                  <c:v>1721.6000000000349</c:v>
                </c:pt>
                <c:pt idx="29">
                  <c:v>902.39999999976135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B2-4E0B-A236-B5724D21FC1E}"/>
            </c:ext>
          </c:extLst>
        </c:ser>
        <c:overlap val="100"/>
        <c:axId val="76962432"/>
        <c:axId val="76972416"/>
      </c:barChart>
      <c:barChart>
        <c:barDir val="col"/>
        <c:grouping val="stacked"/>
        <c:ser>
          <c:idx val="2"/>
          <c:order val="2"/>
          <c:tx>
            <c:strRef>
              <c:f>NOVEMBER!$B$74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NOVEMBER!$E$71:$AJ$71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NOVEMBER!$E$74:$AJ$74</c:f>
              <c:numCache>
                <c:formatCode>_(* #,##0_);_(* \(#,##0\);_(* "-"_);_(@_)</c:formatCode>
                <c:ptCount val="32"/>
                <c:pt idx="1">
                  <c:v>14000</c:v>
                </c:pt>
                <c:pt idx="2">
                  <c:v>0</c:v>
                </c:pt>
                <c:pt idx="3">
                  <c:v>0</c:v>
                </c:pt>
                <c:pt idx="4">
                  <c:v>18000</c:v>
                </c:pt>
                <c:pt idx="5">
                  <c:v>14000</c:v>
                </c:pt>
                <c:pt idx="6">
                  <c:v>16000</c:v>
                </c:pt>
                <c:pt idx="7">
                  <c:v>15000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15000</c:v>
                </c:pt>
                <c:pt idx="12">
                  <c:v>15000</c:v>
                </c:pt>
                <c:pt idx="13">
                  <c:v>17000</c:v>
                </c:pt>
                <c:pt idx="14">
                  <c:v>15000</c:v>
                </c:pt>
                <c:pt idx="15">
                  <c:v>15000</c:v>
                </c:pt>
                <c:pt idx="16">
                  <c:v>0</c:v>
                </c:pt>
                <c:pt idx="17">
                  <c:v>0</c:v>
                </c:pt>
                <c:pt idx="18">
                  <c:v>17000</c:v>
                </c:pt>
                <c:pt idx="19">
                  <c:v>16000</c:v>
                </c:pt>
                <c:pt idx="20">
                  <c:v>17000</c:v>
                </c:pt>
                <c:pt idx="21">
                  <c:v>15000</c:v>
                </c:pt>
                <c:pt idx="22">
                  <c:v>15000</c:v>
                </c:pt>
                <c:pt idx="23">
                  <c:v>0</c:v>
                </c:pt>
                <c:pt idx="24">
                  <c:v>0</c:v>
                </c:pt>
                <c:pt idx="25">
                  <c:v>20000</c:v>
                </c:pt>
                <c:pt idx="26">
                  <c:v>14000</c:v>
                </c:pt>
                <c:pt idx="27">
                  <c:v>13000</c:v>
                </c:pt>
                <c:pt idx="28">
                  <c:v>10000</c:v>
                </c:pt>
                <c:pt idx="29">
                  <c:v>7000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B2-4E0B-A236-B5724D21FC1E}"/>
            </c:ext>
          </c:extLst>
        </c:ser>
        <c:ser>
          <c:idx val="3"/>
          <c:order val="3"/>
          <c:tx>
            <c:strRef>
              <c:f>NOVEMBER!$B$75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NOVEMBER!$E$71:$AJ$71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NOVEMBER!$E$75:$AJ$75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B2-4E0B-A236-B5724D21FC1E}"/>
            </c:ext>
          </c:extLst>
        </c:ser>
        <c:gapWidth val="397"/>
        <c:overlap val="100"/>
        <c:axId val="76975488"/>
        <c:axId val="76973952"/>
      </c:barChart>
      <c:catAx>
        <c:axId val="769624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416"/>
        <c:crosses val="autoZero"/>
        <c:auto val="1"/>
        <c:lblAlgn val="ctr"/>
        <c:lblOffset val="100"/>
      </c:catAx>
      <c:valAx>
        <c:axId val="76972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432"/>
        <c:crosses val="autoZero"/>
        <c:crossBetween val="between"/>
      </c:valAx>
      <c:valAx>
        <c:axId val="76973952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488"/>
        <c:crosses val="max"/>
        <c:crossBetween val="between"/>
      </c:valAx>
      <c:catAx>
        <c:axId val="76975488"/>
        <c:scaling>
          <c:orientation val="minMax"/>
        </c:scaling>
        <c:delete val="1"/>
        <c:axPos val="b"/>
        <c:numFmt formatCode="General" sourceLinked="1"/>
        <c:tickLblPos val="none"/>
        <c:crossAx val="7697395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43"/>
          <c:w val="0.88546242736318193"/>
          <c:h val="0.65373184729357947"/>
        </c:manualLayout>
      </c:layout>
      <c:barChart>
        <c:barDir val="col"/>
        <c:grouping val="stacked"/>
        <c:ser>
          <c:idx val="0"/>
          <c:order val="0"/>
          <c:tx>
            <c:strRef>
              <c:f>DESEMBER!$B$72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DESEMBER!$E$71:$AJ$71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DESEMBER!$E$72:$AJ$72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10783.999999999651</c:v>
                </c:pt>
                <c:pt idx="3">
                  <c:v>13190.400000000955</c:v>
                </c:pt>
                <c:pt idx="4">
                  <c:v>11955.199999999604</c:v>
                </c:pt>
                <c:pt idx="5">
                  <c:v>13353.600000002189</c:v>
                </c:pt>
                <c:pt idx="6">
                  <c:v>12604.799999998068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28534.400000001187</c:v>
                </c:pt>
                <c:pt idx="12">
                  <c:v>7244.8000000003958</c:v>
                </c:pt>
                <c:pt idx="13">
                  <c:v>6214.4000000000233</c:v>
                </c:pt>
                <c:pt idx="14">
                  <c:v>0</c:v>
                </c:pt>
                <c:pt idx="15">
                  <c:v>0</c:v>
                </c:pt>
                <c:pt idx="16">
                  <c:v>13094.399999998859</c:v>
                </c:pt>
                <c:pt idx="17">
                  <c:v>12188.800000000629</c:v>
                </c:pt>
                <c:pt idx="18">
                  <c:v>12518.400000000838</c:v>
                </c:pt>
                <c:pt idx="19">
                  <c:v>13279.999999998836</c:v>
                </c:pt>
                <c:pt idx="20">
                  <c:v>12620.799999998417</c:v>
                </c:pt>
                <c:pt idx="21">
                  <c:v>12502.400000000489</c:v>
                </c:pt>
                <c:pt idx="22">
                  <c:v>0</c:v>
                </c:pt>
                <c:pt idx="23">
                  <c:v>13884.799999999814</c:v>
                </c:pt>
                <c:pt idx="24">
                  <c:v>12800</c:v>
                </c:pt>
                <c:pt idx="25">
                  <c:v>10825.600000002305</c:v>
                </c:pt>
                <c:pt idx="26">
                  <c:v>6303.9999999979045</c:v>
                </c:pt>
                <c:pt idx="27">
                  <c:v>11414.400000000023</c:v>
                </c:pt>
                <c:pt idx="28">
                  <c:v>11008.00000000163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CB-4BBF-944D-BEAA21A777A1}"/>
            </c:ext>
          </c:extLst>
        </c:ser>
        <c:ser>
          <c:idx val="1"/>
          <c:order val="1"/>
          <c:tx>
            <c:strRef>
              <c:f>DESEMBER!$B$73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DESEMBER!$E$71:$AJ$71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DESEMBER!$E$73:$AJ$73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1795.1999999997497</c:v>
                </c:pt>
                <c:pt idx="3">
                  <c:v>2828.8000000000466</c:v>
                </c:pt>
                <c:pt idx="4">
                  <c:v>2288.0000000004657</c:v>
                </c:pt>
                <c:pt idx="5">
                  <c:v>2419.199999999546</c:v>
                </c:pt>
                <c:pt idx="6">
                  <c:v>2431.9999999999709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5744.0000000002328</c:v>
                </c:pt>
                <c:pt idx="12">
                  <c:v>1321.6000000000349</c:v>
                </c:pt>
                <c:pt idx="13">
                  <c:v>1161.6000000001804</c:v>
                </c:pt>
                <c:pt idx="14">
                  <c:v>0</c:v>
                </c:pt>
                <c:pt idx="15">
                  <c:v>0</c:v>
                </c:pt>
                <c:pt idx="16">
                  <c:v>2358.3999999995285</c:v>
                </c:pt>
                <c:pt idx="17">
                  <c:v>2585.5999999999767</c:v>
                </c:pt>
                <c:pt idx="18">
                  <c:v>2227.2000000004482</c:v>
                </c:pt>
                <c:pt idx="19">
                  <c:v>2684.7999999998137</c:v>
                </c:pt>
                <c:pt idx="20">
                  <c:v>2294.4000000003143</c:v>
                </c:pt>
                <c:pt idx="21">
                  <c:v>2304.0000000000873</c:v>
                </c:pt>
                <c:pt idx="22">
                  <c:v>0</c:v>
                </c:pt>
                <c:pt idx="23">
                  <c:v>3030.3999999996449</c:v>
                </c:pt>
                <c:pt idx="24">
                  <c:v>2495.9999999999127</c:v>
                </c:pt>
                <c:pt idx="25">
                  <c:v>2236.8000000002212</c:v>
                </c:pt>
                <c:pt idx="26">
                  <c:v>931.19999999980791</c:v>
                </c:pt>
                <c:pt idx="27">
                  <c:v>1952.0000000004075</c:v>
                </c:pt>
                <c:pt idx="28">
                  <c:v>2038.3999999998196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CB-4BBF-944D-BEAA21A777A1}"/>
            </c:ext>
          </c:extLst>
        </c:ser>
        <c:overlap val="100"/>
        <c:axId val="72078464"/>
        <c:axId val="72080000"/>
      </c:barChart>
      <c:barChart>
        <c:barDir val="col"/>
        <c:grouping val="stacked"/>
        <c:ser>
          <c:idx val="2"/>
          <c:order val="2"/>
          <c:tx>
            <c:strRef>
              <c:f>DESEMBER!$B$74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DESEMBER!$E$71:$AJ$71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DESEMBER!$E$74:$AJ$74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12000</c:v>
                </c:pt>
                <c:pt idx="3">
                  <c:v>16000</c:v>
                </c:pt>
                <c:pt idx="4">
                  <c:v>14000</c:v>
                </c:pt>
                <c:pt idx="5">
                  <c:v>15000</c:v>
                </c:pt>
                <c:pt idx="6">
                  <c:v>15000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33000</c:v>
                </c:pt>
                <c:pt idx="12">
                  <c:v>9000</c:v>
                </c:pt>
                <c:pt idx="13">
                  <c:v>7000</c:v>
                </c:pt>
                <c:pt idx="14">
                  <c:v>0</c:v>
                </c:pt>
                <c:pt idx="15">
                  <c:v>0</c:v>
                </c:pt>
                <c:pt idx="16">
                  <c:v>15000</c:v>
                </c:pt>
                <c:pt idx="17">
                  <c:v>14000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0</c:v>
                </c:pt>
                <c:pt idx="23">
                  <c:v>16000</c:v>
                </c:pt>
                <c:pt idx="24">
                  <c:v>15000</c:v>
                </c:pt>
                <c:pt idx="25">
                  <c:v>13000</c:v>
                </c:pt>
                <c:pt idx="26">
                  <c:v>7000</c:v>
                </c:pt>
                <c:pt idx="27">
                  <c:v>13000</c:v>
                </c:pt>
                <c:pt idx="28">
                  <c:v>13000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CB-4BBF-944D-BEAA21A777A1}"/>
            </c:ext>
          </c:extLst>
        </c:ser>
        <c:ser>
          <c:idx val="3"/>
          <c:order val="3"/>
          <c:tx>
            <c:strRef>
              <c:f>DESEMBER!$B$75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DESEMBER!$E$71:$AJ$71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DESEMBER!$E$75:$AJ$75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CB-4BBF-944D-BEAA21A777A1}"/>
            </c:ext>
          </c:extLst>
        </c:ser>
        <c:gapWidth val="397"/>
        <c:overlap val="100"/>
        <c:axId val="79234944"/>
        <c:axId val="79233408"/>
      </c:barChart>
      <c:catAx>
        <c:axId val="72078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0000"/>
        <c:crosses val="autoZero"/>
        <c:auto val="1"/>
        <c:lblAlgn val="ctr"/>
        <c:lblOffset val="100"/>
      </c:catAx>
      <c:valAx>
        <c:axId val="7208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464"/>
        <c:crosses val="autoZero"/>
        <c:crossBetween val="between"/>
      </c:valAx>
      <c:valAx>
        <c:axId val="79233408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4944"/>
        <c:crosses val="max"/>
        <c:crossBetween val="between"/>
      </c:valAx>
      <c:catAx>
        <c:axId val="79234944"/>
        <c:scaling>
          <c:orientation val="minMax"/>
        </c:scaling>
        <c:delete val="1"/>
        <c:axPos val="b"/>
        <c:numFmt formatCode="General" sourceLinked="1"/>
        <c:tickLblPos val="none"/>
        <c:crossAx val="7923340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49"/>
          <c:w val="0.88546242736318193"/>
          <c:h val="0.65373184729358025"/>
        </c:manualLayout>
      </c:layout>
      <c:barChart>
        <c:barDir val="col"/>
        <c:grouping val="stacked"/>
        <c:ser>
          <c:idx val="0"/>
          <c:order val="0"/>
          <c:tx>
            <c:strRef>
              <c:f>'Januari 2020'!$B$72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'Januari 2020'!$E$71:$AJ$71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'Januari 2020'!$E$72:$AJ$72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2D-4FF3-B8CF-9A1B0E6EC2EB}"/>
            </c:ext>
          </c:extLst>
        </c:ser>
        <c:ser>
          <c:idx val="1"/>
          <c:order val="1"/>
          <c:tx>
            <c:strRef>
              <c:f>'Januari 2020'!$B$73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'Januari 2020'!$E$71:$AJ$71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'Januari 2020'!$E$73:$AJ$73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2D-4FF3-B8CF-9A1B0E6EC2EB}"/>
            </c:ext>
          </c:extLst>
        </c:ser>
        <c:overlap val="100"/>
        <c:axId val="80575872"/>
        <c:axId val="80589952"/>
      </c:barChart>
      <c:barChart>
        <c:barDir val="col"/>
        <c:grouping val="stacked"/>
        <c:ser>
          <c:idx val="2"/>
          <c:order val="2"/>
          <c:tx>
            <c:strRef>
              <c:f>'Januari 2020'!$B$74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'Januari 2020'!$E$71:$AJ$71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'Januari 2020'!$E$74:$AJ$74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2D-4FF3-B8CF-9A1B0E6EC2EB}"/>
            </c:ext>
          </c:extLst>
        </c:ser>
        <c:ser>
          <c:idx val="3"/>
          <c:order val="3"/>
          <c:tx>
            <c:strRef>
              <c:f>'Januari 2020'!$B$75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'Januari 2020'!$E$71:$AJ$71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'Januari 2020'!$E$75:$AJ$75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2D-4FF3-B8CF-9A1B0E6EC2EB}"/>
            </c:ext>
          </c:extLst>
        </c:ser>
        <c:gapWidth val="397"/>
        <c:overlap val="100"/>
        <c:axId val="80601472"/>
        <c:axId val="80591488"/>
      </c:barChart>
      <c:catAx>
        <c:axId val="80575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952"/>
        <c:crosses val="autoZero"/>
        <c:auto val="1"/>
        <c:lblAlgn val="ctr"/>
        <c:lblOffset val="100"/>
      </c:catAx>
      <c:valAx>
        <c:axId val="8058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5872"/>
        <c:crosses val="autoZero"/>
        <c:crossBetween val="between"/>
      </c:valAx>
      <c:valAx>
        <c:axId val="80591488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472"/>
        <c:crosses val="max"/>
        <c:crossBetween val="between"/>
      </c:valAx>
      <c:catAx>
        <c:axId val="80601472"/>
        <c:scaling>
          <c:orientation val="minMax"/>
        </c:scaling>
        <c:delete val="1"/>
        <c:axPos val="b"/>
        <c:numFmt formatCode="General" sourceLinked="1"/>
        <c:tickLblPos val="none"/>
        <c:crossAx val="8059148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49"/>
          <c:w val="0.88546242736318193"/>
          <c:h val="0.65373184729357203"/>
        </c:manualLayout>
      </c:layout>
      <c:barChart>
        <c:barDir val="col"/>
        <c:grouping val="stacked"/>
        <c:ser>
          <c:idx val="0"/>
          <c:order val="0"/>
          <c:tx>
            <c:strRef>
              <c:f>FEBRUARI!$B$72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FEBRUARI!$E$71:$AJ$71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FEBRUARI!$E$72:$AJ$72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19987.200000000303</c:v>
                </c:pt>
                <c:pt idx="5">
                  <c:v>8905.6000000011409</c:v>
                </c:pt>
                <c:pt idx="6">
                  <c:v>12182.399999999325</c:v>
                </c:pt>
                <c:pt idx="7">
                  <c:v>12169.599999999627</c:v>
                </c:pt>
                <c:pt idx="8">
                  <c:v>0</c:v>
                </c:pt>
                <c:pt idx="9">
                  <c:v>0</c:v>
                </c:pt>
                <c:pt idx="10">
                  <c:v>19798.399999999674</c:v>
                </c:pt>
                <c:pt idx="11">
                  <c:v>12006.400000001304</c:v>
                </c:pt>
                <c:pt idx="12">
                  <c:v>12476.799999998184</c:v>
                </c:pt>
                <c:pt idx="13">
                  <c:v>12940.799999999581</c:v>
                </c:pt>
                <c:pt idx="14">
                  <c:v>12915.200000000186</c:v>
                </c:pt>
                <c:pt idx="15">
                  <c:v>0</c:v>
                </c:pt>
                <c:pt idx="16">
                  <c:v>0</c:v>
                </c:pt>
                <c:pt idx="17">
                  <c:v>16969.599999999627</c:v>
                </c:pt>
                <c:pt idx="18">
                  <c:v>14016.000000000349</c:v>
                </c:pt>
                <c:pt idx="19">
                  <c:v>12640.000000002328</c:v>
                </c:pt>
                <c:pt idx="20">
                  <c:v>11212.799999999697</c:v>
                </c:pt>
                <c:pt idx="21">
                  <c:v>8134.3999999982771</c:v>
                </c:pt>
                <c:pt idx="22">
                  <c:v>0</c:v>
                </c:pt>
                <c:pt idx="23">
                  <c:v>0</c:v>
                </c:pt>
                <c:pt idx="24">
                  <c:v>13990.400000000955</c:v>
                </c:pt>
                <c:pt idx="25">
                  <c:v>14255.999999999767</c:v>
                </c:pt>
                <c:pt idx="26">
                  <c:v>0</c:v>
                </c:pt>
                <c:pt idx="27">
                  <c:v>21590.400000000955</c:v>
                </c:pt>
                <c:pt idx="28">
                  <c:v>9526.3999999995576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C8-4930-AF79-9BDC1018A1F5}"/>
            </c:ext>
          </c:extLst>
        </c:ser>
        <c:ser>
          <c:idx val="1"/>
          <c:order val="1"/>
          <c:tx>
            <c:strRef>
              <c:f>FEBRUARI!$B$73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FEBRUARI!$E$71:$AJ$71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FEBRUARI!$E$73:$AJ$73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3331.2000000005355</c:v>
                </c:pt>
                <c:pt idx="5">
                  <c:v>2620.7999999998719</c:v>
                </c:pt>
                <c:pt idx="6">
                  <c:v>2396.8000000000757</c:v>
                </c:pt>
                <c:pt idx="7">
                  <c:v>2499.199999999837</c:v>
                </c:pt>
                <c:pt idx="8">
                  <c:v>0</c:v>
                </c:pt>
                <c:pt idx="9">
                  <c:v>0</c:v>
                </c:pt>
                <c:pt idx="10">
                  <c:v>4182.4000000000524</c:v>
                </c:pt>
                <c:pt idx="11">
                  <c:v>2406.3999999998487</c:v>
                </c:pt>
                <c:pt idx="12">
                  <c:v>2416.0000000003492</c:v>
                </c:pt>
                <c:pt idx="13">
                  <c:v>2198.399999999674</c:v>
                </c:pt>
                <c:pt idx="14">
                  <c:v>2812.7999999996973</c:v>
                </c:pt>
                <c:pt idx="15">
                  <c:v>0</c:v>
                </c:pt>
                <c:pt idx="16">
                  <c:v>0</c:v>
                </c:pt>
                <c:pt idx="17">
                  <c:v>3475.2000000000407</c:v>
                </c:pt>
                <c:pt idx="18">
                  <c:v>2352.0000000004075</c:v>
                </c:pt>
                <c:pt idx="19">
                  <c:v>2364.8000000001048</c:v>
                </c:pt>
                <c:pt idx="20">
                  <c:v>2713.5999999998603</c:v>
                </c:pt>
                <c:pt idx="21">
                  <c:v>1497.6000000002387</c:v>
                </c:pt>
                <c:pt idx="22">
                  <c:v>0</c:v>
                </c:pt>
                <c:pt idx="23">
                  <c:v>0</c:v>
                </c:pt>
                <c:pt idx="24">
                  <c:v>2800</c:v>
                </c:pt>
                <c:pt idx="25">
                  <c:v>2918.399999999383</c:v>
                </c:pt>
                <c:pt idx="26">
                  <c:v>0</c:v>
                </c:pt>
                <c:pt idx="27">
                  <c:v>5097.6000000002387</c:v>
                </c:pt>
                <c:pt idx="28">
                  <c:v>2035.1999999998952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C8-4930-AF79-9BDC1018A1F5}"/>
            </c:ext>
          </c:extLst>
        </c:ser>
        <c:overlap val="100"/>
        <c:axId val="65099264"/>
        <c:axId val="65100800"/>
      </c:barChart>
      <c:barChart>
        <c:barDir val="col"/>
        <c:grouping val="stacked"/>
        <c:ser>
          <c:idx val="2"/>
          <c:order val="2"/>
          <c:tx>
            <c:strRef>
              <c:f>FEBRUARI!$B$74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FEBRUARI!$E$71:$AJ$71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FEBRUARI!$E$74:$AJ$74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23000</c:v>
                </c:pt>
                <c:pt idx="5">
                  <c:v>11000</c:v>
                </c:pt>
                <c:pt idx="6">
                  <c:v>14000</c:v>
                </c:pt>
                <c:pt idx="7">
                  <c:v>15000</c:v>
                </c:pt>
                <c:pt idx="8">
                  <c:v>0</c:v>
                </c:pt>
                <c:pt idx="9">
                  <c:v>0</c:v>
                </c:pt>
                <c:pt idx="10">
                  <c:v>23000</c:v>
                </c:pt>
                <c:pt idx="11">
                  <c:v>14000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0</c:v>
                </c:pt>
                <c:pt idx="16">
                  <c:v>0</c:v>
                </c:pt>
                <c:pt idx="17">
                  <c:v>20000</c:v>
                </c:pt>
                <c:pt idx="18">
                  <c:v>16000</c:v>
                </c:pt>
                <c:pt idx="19">
                  <c:v>15000</c:v>
                </c:pt>
                <c:pt idx="20">
                  <c:v>13000</c:v>
                </c:pt>
                <c:pt idx="21">
                  <c:v>10000</c:v>
                </c:pt>
                <c:pt idx="22">
                  <c:v>0</c:v>
                </c:pt>
                <c:pt idx="23">
                  <c:v>0</c:v>
                </c:pt>
                <c:pt idx="24">
                  <c:v>16000</c:v>
                </c:pt>
                <c:pt idx="25">
                  <c:v>17000</c:v>
                </c:pt>
                <c:pt idx="26">
                  <c:v>0</c:v>
                </c:pt>
                <c:pt idx="27">
                  <c:v>26000</c:v>
                </c:pt>
                <c:pt idx="28">
                  <c:v>12000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C8-4930-AF79-9BDC1018A1F5}"/>
            </c:ext>
          </c:extLst>
        </c:ser>
        <c:ser>
          <c:idx val="3"/>
          <c:order val="3"/>
          <c:tx>
            <c:strRef>
              <c:f>FEBRUARI!$B$75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FEBRUARI!$E$71:$AJ$71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FEBRUARI!$E$75:$AJ$75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C8-4930-AF79-9BDC1018A1F5}"/>
            </c:ext>
          </c:extLst>
        </c:ser>
        <c:gapWidth val="397"/>
        <c:overlap val="100"/>
        <c:axId val="65120512"/>
        <c:axId val="65118976"/>
      </c:barChart>
      <c:catAx>
        <c:axId val="65099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0800"/>
        <c:crosses val="autoZero"/>
        <c:auto val="1"/>
        <c:lblAlgn val="ctr"/>
        <c:lblOffset val="100"/>
      </c:catAx>
      <c:valAx>
        <c:axId val="6510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9264"/>
        <c:crosses val="autoZero"/>
        <c:crossBetween val="between"/>
      </c:valAx>
      <c:valAx>
        <c:axId val="65118976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0512"/>
        <c:crosses val="max"/>
        <c:crossBetween val="between"/>
      </c:valAx>
      <c:catAx>
        <c:axId val="65120512"/>
        <c:scaling>
          <c:orientation val="minMax"/>
        </c:scaling>
        <c:delete val="1"/>
        <c:axPos val="b"/>
        <c:numFmt formatCode="General" sourceLinked="1"/>
        <c:tickLblPos val="none"/>
        <c:crossAx val="6511897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57"/>
          <c:w val="0.88546242736318193"/>
          <c:h val="0.65373184729357281"/>
        </c:manualLayout>
      </c:layout>
      <c:barChart>
        <c:barDir val="col"/>
        <c:grouping val="stacked"/>
        <c:ser>
          <c:idx val="0"/>
          <c:order val="0"/>
          <c:tx>
            <c:strRef>
              <c:f>MARET!$B$72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MARET!$E$71:$AJ$71</c:f>
              <c:numCache>
                <c:formatCode>General</c:formatCode>
                <c:ptCount val="32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MARET!$E$72:$AJ$72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12863.999999998487</c:v>
                </c:pt>
                <c:pt idx="3">
                  <c:v>12505.600000001141</c:v>
                </c:pt>
                <c:pt idx="4">
                  <c:v>11862.400000001071</c:v>
                </c:pt>
                <c:pt idx="5">
                  <c:v>11529.599999997299</c:v>
                </c:pt>
                <c:pt idx="6">
                  <c:v>12745.600000000559</c:v>
                </c:pt>
                <c:pt idx="7">
                  <c:v>0</c:v>
                </c:pt>
                <c:pt idx="8">
                  <c:v>0</c:v>
                </c:pt>
                <c:pt idx="9">
                  <c:v>17001.600000000326</c:v>
                </c:pt>
                <c:pt idx="10">
                  <c:v>12364.80000000156</c:v>
                </c:pt>
                <c:pt idx="11">
                  <c:v>13865.599999998813</c:v>
                </c:pt>
                <c:pt idx="12">
                  <c:v>13104.000000000815</c:v>
                </c:pt>
                <c:pt idx="13">
                  <c:v>12169.599999999627</c:v>
                </c:pt>
                <c:pt idx="14">
                  <c:v>0</c:v>
                </c:pt>
                <c:pt idx="15">
                  <c:v>0</c:v>
                </c:pt>
                <c:pt idx="16">
                  <c:v>15068.799999999464</c:v>
                </c:pt>
                <c:pt idx="17">
                  <c:v>17177.600000001257</c:v>
                </c:pt>
                <c:pt idx="18">
                  <c:v>10732.799999997951</c:v>
                </c:pt>
                <c:pt idx="19">
                  <c:v>12848.000000001048</c:v>
                </c:pt>
                <c:pt idx="20">
                  <c:v>12800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9C-4DD2-84C2-C8AD12ABB737}"/>
            </c:ext>
          </c:extLst>
        </c:ser>
        <c:ser>
          <c:idx val="1"/>
          <c:order val="1"/>
          <c:tx>
            <c:strRef>
              <c:f>MARET!$B$73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MARET!$E$71:$AJ$71</c:f>
              <c:numCache>
                <c:formatCode>General</c:formatCode>
                <c:ptCount val="32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MARET!$E$73:$AJ$73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2572.8000000002794</c:v>
                </c:pt>
                <c:pt idx="3">
                  <c:v>2649.5999999999185</c:v>
                </c:pt>
                <c:pt idx="4">
                  <c:v>2134.3999999997322</c:v>
                </c:pt>
                <c:pt idx="5">
                  <c:v>2131.2000000005355</c:v>
                </c:pt>
                <c:pt idx="6">
                  <c:v>2409.599999999773</c:v>
                </c:pt>
                <c:pt idx="7">
                  <c:v>0</c:v>
                </c:pt>
                <c:pt idx="8">
                  <c:v>0</c:v>
                </c:pt>
                <c:pt idx="9">
                  <c:v>3596.8000000000757</c:v>
                </c:pt>
                <c:pt idx="10">
                  <c:v>2515.2000000001863</c:v>
                </c:pt>
                <c:pt idx="11">
                  <c:v>2627.1999999997206</c:v>
                </c:pt>
                <c:pt idx="12">
                  <c:v>2412.7999999996973</c:v>
                </c:pt>
                <c:pt idx="13">
                  <c:v>2492.7999999999884</c:v>
                </c:pt>
                <c:pt idx="14">
                  <c:v>0</c:v>
                </c:pt>
                <c:pt idx="15">
                  <c:v>0</c:v>
                </c:pt>
                <c:pt idx="16">
                  <c:v>3139.1999999999825</c:v>
                </c:pt>
                <c:pt idx="17">
                  <c:v>2848.0000000003201</c:v>
                </c:pt>
                <c:pt idx="18">
                  <c:v>2860.8000000000175</c:v>
                </c:pt>
                <c:pt idx="19">
                  <c:v>895.99999999991269</c:v>
                </c:pt>
                <c:pt idx="20">
                  <c:v>-35200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9C-4DD2-84C2-C8AD12ABB737}"/>
            </c:ext>
          </c:extLst>
        </c:ser>
        <c:overlap val="100"/>
        <c:axId val="65982464"/>
        <c:axId val="65984000"/>
      </c:barChart>
      <c:barChart>
        <c:barDir val="col"/>
        <c:grouping val="stacked"/>
        <c:ser>
          <c:idx val="2"/>
          <c:order val="2"/>
          <c:tx>
            <c:strRef>
              <c:f>MARET!$B$74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MARET!$E$71:$AJ$71</c:f>
              <c:numCache>
                <c:formatCode>General</c:formatCode>
                <c:ptCount val="32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MARET!$E$74:$AJ$74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15000</c:v>
                </c:pt>
                <c:pt idx="3">
                  <c:v>15000</c:v>
                </c:pt>
                <c:pt idx="4">
                  <c:v>13000</c:v>
                </c:pt>
                <c:pt idx="5">
                  <c:v>14000</c:v>
                </c:pt>
                <c:pt idx="6">
                  <c:v>14000</c:v>
                </c:pt>
                <c:pt idx="7">
                  <c:v>0</c:v>
                </c:pt>
                <c:pt idx="8">
                  <c:v>0</c:v>
                </c:pt>
                <c:pt idx="9">
                  <c:v>21000</c:v>
                </c:pt>
                <c:pt idx="10">
                  <c:v>14000</c:v>
                </c:pt>
                <c:pt idx="11">
                  <c:v>16000</c:v>
                </c:pt>
                <c:pt idx="12">
                  <c:v>16000</c:v>
                </c:pt>
                <c:pt idx="13">
                  <c:v>14000</c:v>
                </c:pt>
                <c:pt idx="14">
                  <c:v>0</c:v>
                </c:pt>
                <c:pt idx="15">
                  <c:v>0</c:v>
                </c:pt>
                <c:pt idx="16">
                  <c:v>18000</c:v>
                </c:pt>
                <c:pt idx="17">
                  <c:v>17000</c:v>
                </c:pt>
                <c:pt idx="18">
                  <c:v>16000</c:v>
                </c:pt>
                <c:pt idx="19">
                  <c:v>16000</c:v>
                </c:pt>
                <c:pt idx="20">
                  <c:v>12000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9C-4DD2-84C2-C8AD12ABB737}"/>
            </c:ext>
          </c:extLst>
        </c:ser>
        <c:ser>
          <c:idx val="3"/>
          <c:order val="3"/>
          <c:tx>
            <c:strRef>
              <c:f>MARET!$B$75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MARET!$E$71:$AJ$71</c:f>
              <c:numCache>
                <c:formatCode>General</c:formatCode>
                <c:ptCount val="32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MARET!$E$75:$AJ$75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9C-4DD2-84C2-C8AD12ABB737}"/>
            </c:ext>
          </c:extLst>
        </c:ser>
        <c:gapWidth val="397"/>
        <c:overlap val="100"/>
        <c:axId val="65987328"/>
        <c:axId val="65985536"/>
      </c:barChart>
      <c:catAx>
        <c:axId val="65982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4000"/>
        <c:crosses val="autoZero"/>
        <c:auto val="1"/>
        <c:lblAlgn val="ctr"/>
        <c:lblOffset val="100"/>
      </c:catAx>
      <c:valAx>
        <c:axId val="6598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464"/>
        <c:crosses val="autoZero"/>
        <c:crossBetween val="between"/>
      </c:valAx>
      <c:valAx>
        <c:axId val="65985536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7328"/>
        <c:crosses val="max"/>
        <c:crossBetween val="between"/>
      </c:valAx>
      <c:catAx>
        <c:axId val="65987328"/>
        <c:scaling>
          <c:orientation val="minMax"/>
        </c:scaling>
        <c:delete val="1"/>
        <c:axPos val="b"/>
        <c:numFmt formatCode="General" sourceLinked="1"/>
        <c:tickLblPos val="none"/>
        <c:crossAx val="6598553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68"/>
          <c:w val="0.88546242736318193"/>
          <c:h val="0.65373184729357348"/>
        </c:manualLayout>
      </c:layout>
      <c:barChart>
        <c:barDir val="col"/>
        <c:grouping val="stacked"/>
        <c:ser>
          <c:idx val="0"/>
          <c:order val="0"/>
          <c:tx>
            <c:strRef>
              <c:f>APRIL!$B$72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APRIL!$E$71:$AJ$71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APRIL!$E$72:$AJ$72</c:f>
              <c:numCache>
                <c:formatCode>_(* #,##0_);_(* \(#,##0\);_(* "-"_);_(@_)</c:formatCode>
                <c:ptCount val="32"/>
                <c:pt idx="1">
                  <c:v>13315.200000000186</c:v>
                </c:pt>
                <c:pt idx="2">
                  <c:v>11753.599999999278</c:v>
                </c:pt>
                <c:pt idx="3">
                  <c:v>13264.000000001397</c:v>
                </c:pt>
                <c:pt idx="4">
                  <c:v>0</c:v>
                </c:pt>
                <c:pt idx="5">
                  <c:v>0</c:v>
                </c:pt>
                <c:pt idx="6">
                  <c:v>16831.999999997788</c:v>
                </c:pt>
                <c:pt idx="7">
                  <c:v>14160.000000000582</c:v>
                </c:pt>
                <c:pt idx="8">
                  <c:v>14953.599999999278</c:v>
                </c:pt>
                <c:pt idx="9">
                  <c:v>8233.6000000010245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30214.400000000023</c:v>
                </c:pt>
                <c:pt idx="14">
                  <c:v>12236.799999998766</c:v>
                </c:pt>
                <c:pt idx="15">
                  <c:v>14486.40000000014</c:v>
                </c:pt>
                <c:pt idx="16">
                  <c:v>13657.600000000093</c:v>
                </c:pt>
                <c:pt idx="17">
                  <c:v>13363.200000001234</c:v>
                </c:pt>
                <c:pt idx="18">
                  <c:v>0</c:v>
                </c:pt>
                <c:pt idx="19">
                  <c:v>0</c:v>
                </c:pt>
                <c:pt idx="20">
                  <c:v>15241.599999999744</c:v>
                </c:pt>
                <c:pt idx="21">
                  <c:v>12800</c:v>
                </c:pt>
                <c:pt idx="22">
                  <c:v>12800</c:v>
                </c:pt>
                <c:pt idx="23">
                  <c:v>12800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19350.399999998626</c:v>
                </c:pt>
                <c:pt idx="28">
                  <c:v>11891.200000001118</c:v>
                </c:pt>
                <c:pt idx="29">
                  <c:v>12819.200000001001</c:v>
                </c:pt>
                <c:pt idx="30">
                  <c:v>12057.600000000093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55-4AC8-AD5C-AB9D8C9622B3}"/>
            </c:ext>
          </c:extLst>
        </c:ser>
        <c:ser>
          <c:idx val="1"/>
          <c:order val="1"/>
          <c:tx>
            <c:strRef>
              <c:f>APRIL!$B$73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APRIL!$E$71:$AJ$71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APRIL!$E$73:$AJ$73</c:f>
              <c:numCache>
                <c:formatCode>_(* #,##0_);_(* \(#,##0\);_(* "-"_);_(@_)</c:formatCode>
                <c:ptCount val="32"/>
                <c:pt idx="1">
                  <c:v>2556.7999999999302</c:v>
                </c:pt>
                <c:pt idx="2">
                  <c:v>2784.0000000003783</c:v>
                </c:pt>
                <c:pt idx="3">
                  <c:v>2230.3999999996449</c:v>
                </c:pt>
                <c:pt idx="4">
                  <c:v>0</c:v>
                </c:pt>
                <c:pt idx="5">
                  <c:v>0</c:v>
                </c:pt>
                <c:pt idx="6">
                  <c:v>3299.199999999837</c:v>
                </c:pt>
                <c:pt idx="7">
                  <c:v>2534.4000000004598</c:v>
                </c:pt>
                <c:pt idx="8">
                  <c:v>2553.6000000000058</c:v>
                </c:pt>
                <c:pt idx="9">
                  <c:v>1859.1999999996915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6310.399999999936</c:v>
                </c:pt>
                <c:pt idx="14">
                  <c:v>2508.8000000003376</c:v>
                </c:pt>
                <c:pt idx="15">
                  <c:v>3196.8000000000757</c:v>
                </c:pt>
                <c:pt idx="16">
                  <c:v>2521.5999999993073</c:v>
                </c:pt>
                <c:pt idx="17">
                  <c:v>2422.4000000001979</c:v>
                </c:pt>
                <c:pt idx="18">
                  <c:v>0</c:v>
                </c:pt>
                <c:pt idx="19">
                  <c:v>0</c:v>
                </c:pt>
                <c:pt idx="20">
                  <c:v>3312.0000000002619</c:v>
                </c:pt>
                <c:pt idx="21">
                  <c:v>3087.9999999997381</c:v>
                </c:pt>
                <c:pt idx="22">
                  <c:v>2240.0000000001455</c:v>
                </c:pt>
                <c:pt idx="23">
                  <c:v>3200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3475.2000000000407</c:v>
                </c:pt>
                <c:pt idx="28">
                  <c:v>2723.1999999996333</c:v>
                </c:pt>
                <c:pt idx="29">
                  <c:v>2684.8000000005413</c:v>
                </c:pt>
                <c:pt idx="30">
                  <c:v>2607.999999999447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55-4AC8-AD5C-AB9D8C9622B3}"/>
            </c:ext>
          </c:extLst>
        </c:ser>
        <c:overlap val="100"/>
        <c:axId val="66062592"/>
        <c:axId val="66076672"/>
      </c:barChart>
      <c:barChart>
        <c:barDir val="col"/>
        <c:grouping val="stacked"/>
        <c:ser>
          <c:idx val="2"/>
          <c:order val="2"/>
          <c:tx>
            <c:strRef>
              <c:f>APRIL!$B$74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APRIL!$E$71:$AJ$71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APRIL!$E$74:$AJ$74</c:f>
              <c:numCache>
                <c:formatCode>_(* #,##0_);_(* \(#,##0\);_(* "-"_);_(@_)</c:formatCode>
                <c:ptCount val="32"/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0</c:v>
                </c:pt>
                <c:pt idx="5">
                  <c:v>0</c:v>
                </c:pt>
                <c:pt idx="6">
                  <c:v>20000</c:v>
                </c:pt>
                <c:pt idx="7">
                  <c:v>16000</c:v>
                </c:pt>
                <c:pt idx="8">
                  <c:v>17000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-404000</c:v>
                </c:pt>
                <c:pt idx="14">
                  <c:v>464000</c:v>
                </c:pt>
                <c:pt idx="15">
                  <c:v>18000</c:v>
                </c:pt>
                <c:pt idx="16">
                  <c:v>15000</c:v>
                </c:pt>
                <c:pt idx="17">
                  <c:v>16000</c:v>
                </c:pt>
                <c:pt idx="18">
                  <c:v>0</c:v>
                </c:pt>
                <c:pt idx="19">
                  <c:v>0</c:v>
                </c:pt>
                <c:pt idx="20">
                  <c:v>19000</c:v>
                </c:pt>
                <c:pt idx="21">
                  <c:v>17000</c:v>
                </c:pt>
                <c:pt idx="22">
                  <c:v>15000</c:v>
                </c:pt>
                <c:pt idx="23">
                  <c:v>15000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20000</c:v>
                </c:pt>
                <c:pt idx="28">
                  <c:v>15000</c:v>
                </c:pt>
                <c:pt idx="29">
                  <c:v>15000</c:v>
                </c:pt>
                <c:pt idx="30">
                  <c:v>14000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55-4AC8-AD5C-AB9D8C9622B3}"/>
            </c:ext>
          </c:extLst>
        </c:ser>
        <c:ser>
          <c:idx val="3"/>
          <c:order val="3"/>
          <c:tx>
            <c:strRef>
              <c:f>APRIL!$B$75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APRIL!$E$71:$AJ$71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APRIL!$E$75:$AJ$75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55-4AC8-AD5C-AB9D8C9622B3}"/>
            </c:ext>
          </c:extLst>
        </c:ser>
        <c:gapWidth val="397"/>
        <c:overlap val="100"/>
        <c:axId val="66079744"/>
        <c:axId val="66078208"/>
      </c:barChart>
      <c:catAx>
        <c:axId val="66062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6672"/>
        <c:crosses val="autoZero"/>
        <c:auto val="1"/>
        <c:lblAlgn val="ctr"/>
        <c:lblOffset val="100"/>
      </c:catAx>
      <c:valAx>
        <c:axId val="66076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592"/>
        <c:crosses val="autoZero"/>
        <c:crossBetween val="between"/>
      </c:valAx>
      <c:valAx>
        <c:axId val="66078208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9744"/>
        <c:crosses val="max"/>
        <c:crossBetween val="between"/>
      </c:valAx>
      <c:catAx>
        <c:axId val="66079744"/>
        <c:scaling>
          <c:orientation val="minMax"/>
        </c:scaling>
        <c:delete val="1"/>
        <c:axPos val="b"/>
        <c:numFmt formatCode="General" sourceLinked="1"/>
        <c:tickLblPos val="none"/>
        <c:crossAx val="6607820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77"/>
          <c:w val="0.88546242736318193"/>
          <c:h val="0.65373184729357425"/>
        </c:manualLayout>
      </c:layout>
      <c:barChart>
        <c:barDir val="col"/>
        <c:grouping val="stacked"/>
        <c:ser>
          <c:idx val="0"/>
          <c:order val="0"/>
          <c:tx>
            <c:strRef>
              <c:f>MEI!$B$72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MEI!$E$71:$AJ$71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MEI!$E$72:$AJ$72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15891.199999998207</c:v>
                </c:pt>
                <c:pt idx="5">
                  <c:v>11500.800000000163</c:v>
                </c:pt>
                <c:pt idx="6">
                  <c:v>11641.599999999744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20582.400000002235</c:v>
                </c:pt>
                <c:pt idx="12">
                  <c:v>12857.600000000093</c:v>
                </c:pt>
                <c:pt idx="13">
                  <c:v>11420.799999998417</c:v>
                </c:pt>
                <c:pt idx="14">
                  <c:v>12300.800000000163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52716.800000000512</c:v>
                </c:pt>
                <c:pt idx="28">
                  <c:v>10969.599999999627</c:v>
                </c:pt>
                <c:pt idx="29">
                  <c:v>12889.600000000792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7-4F4A-95B2-59278AE6E74A}"/>
            </c:ext>
          </c:extLst>
        </c:ser>
        <c:ser>
          <c:idx val="1"/>
          <c:order val="1"/>
          <c:tx>
            <c:strRef>
              <c:f>MEI!$B$73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MEI!$E$71:$AJ$71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MEI!$E$73:$AJ$73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963.20000000050641</c:v>
                </c:pt>
                <c:pt idx="5">
                  <c:v>4099.199999999837</c:v>
                </c:pt>
                <c:pt idx="6">
                  <c:v>2419.2000000002736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4028.8000000000466</c:v>
                </c:pt>
                <c:pt idx="12">
                  <c:v>2000</c:v>
                </c:pt>
                <c:pt idx="13">
                  <c:v>2540.7999999995809</c:v>
                </c:pt>
                <c:pt idx="14">
                  <c:v>2764.8000000001048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11065.600000000268</c:v>
                </c:pt>
                <c:pt idx="28">
                  <c:v>2035.1999999998952</c:v>
                </c:pt>
                <c:pt idx="29">
                  <c:v>2652.7999999998428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7-4F4A-95B2-59278AE6E74A}"/>
            </c:ext>
          </c:extLst>
        </c:ser>
        <c:overlap val="100"/>
        <c:axId val="68252032"/>
        <c:axId val="68253568"/>
      </c:barChart>
      <c:barChart>
        <c:barDir val="col"/>
        <c:grouping val="stacked"/>
        <c:ser>
          <c:idx val="2"/>
          <c:order val="2"/>
          <c:tx>
            <c:strRef>
              <c:f>MEI!$B$74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MEI!$E$71:$AJ$71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MEI!$E$74:$AJ$74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18000</c:v>
                </c:pt>
                <c:pt idx="5">
                  <c:v>14000</c:v>
                </c:pt>
                <c:pt idx="6">
                  <c:v>14000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23000</c:v>
                </c:pt>
                <c:pt idx="12">
                  <c:v>15000</c:v>
                </c:pt>
                <c:pt idx="13">
                  <c:v>14000</c:v>
                </c:pt>
                <c:pt idx="14">
                  <c:v>15000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62000</c:v>
                </c:pt>
                <c:pt idx="28">
                  <c:v>12000</c:v>
                </c:pt>
                <c:pt idx="29">
                  <c:v>16000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7-4F4A-95B2-59278AE6E74A}"/>
            </c:ext>
          </c:extLst>
        </c:ser>
        <c:ser>
          <c:idx val="3"/>
          <c:order val="3"/>
          <c:tx>
            <c:strRef>
              <c:f>MEI!$B$75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MEI!$E$71:$AJ$71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MEI!$E$75:$AJ$75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E7-4F4A-95B2-59278AE6E74A}"/>
            </c:ext>
          </c:extLst>
        </c:ser>
        <c:gapWidth val="397"/>
        <c:overlap val="100"/>
        <c:axId val="68265088"/>
        <c:axId val="68255104"/>
      </c:barChart>
      <c:catAx>
        <c:axId val="68252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568"/>
        <c:crosses val="autoZero"/>
        <c:auto val="1"/>
        <c:lblAlgn val="ctr"/>
        <c:lblOffset val="100"/>
      </c:catAx>
      <c:valAx>
        <c:axId val="68253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032"/>
        <c:crosses val="autoZero"/>
        <c:crossBetween val="between"/>
      </c:valAx>
      <c:valAx>
        <c:axId val="68255104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088"/>
        <c:crosses val="max"/>
        <c:crossBetween val="between"/>
      </c:valAx>
      <c:catAx>
        <c:axId val="68265088"/>
        <c:scaling>
          <c:orientation val="minMax"/>
        </c:scaling>
        <c:delete val="1"/>
        <c:axPos val="b"/>
        <c:numFmt formatCode="General" sourceLinked="1"/>
        <c:tickLblPos val="none"/>
        <c:crossAx val="6825510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88"/>
          <c:w val="0.88546242736318193"/>
          <c:h val="0.65373184729357503"/>
        </c:manualLayout>
      </c:layout>
      <c:barChart>
        <c:barDir val="col"/>
        <c:grouping val="stacked"/>
        <c:ser>
          <c:idx val="0"/>
          <c:order val="0"/>
          <c:tx>
            <c:strRef>
              <c:f>JUNI!$B$72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JUNI!$E$71:$AJ$71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JUNI!$E$72:$AJ$72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18787.200000000303</c:v>
                </c:pt>
                <c:pt idx="3">
                  <c:v>0</c:v>
                </c:pt>
                <c:pt idx="4">
                  <c:v>-614006.4000000013</c:v>
                </c:pt>
                <c:pt idx="5">
                  <c:v>657161.60000000091</c:v>
                </c:pt>
                <c:pt idx="6">
                  <c:v>0</c:v>
                </c:pt>
                <c:pt idx="7">
                  <c:v>0</c:v>
                </c:pt>
                <c:pt idx="8">
                  <c:v>14326.399999999558</c:v>
                </c:pt>
                <c:pt idx="9">
                  <c:v>13612.799999999697</c:v>
                </c:pt>
                <c:pt idx="10">
                  <c:v>16755.199999999604</c:v>
                </c:pt>
                <c:pt idx="11">
                  <c:v>11539.199999999255</c:v>
                </c:pt>
                <c:pt idx="12">
                  <c:v>8451.2000000016997</c:v>
                </c:pt>
                <c:pt idx="13">
                  <c:v>0</c:v>
                </c:pt>
                <c:pt idx="14">
                  <c:v>0</c:v>
                </c:pt>
                <c:pt idx="15">
                  <c:v>14576.000000000931</c:v>
                </c:pt>
                <c:pt idx="16">
                  <c:v>12800</c:v>
                </c:pt>
                <c:pt idx="17">
                  <c:v>12508.799999998882</c:v>
                </c:pt>
                <c:pt idx="18">
                  <c:v>12483.199999999488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22595.199999999022</c:v>
                </c:pt>
                <c:pt idx="23">
                  <c:v>12876.800000001094</c:v>
                </c:pt>
                <c:pt idx="24">
                  <c:v>12236.799999998766</c:v>
                </c:pt>
                <c:pt idx="25">
                  <c:v>11734.400000001187</c:v>
                </c:pt>
                <c:pt idx="26">
                  <c:v>10867.199999999139</c:v>
                </c:pt>
                <c:pt idx="27">
                  <c:v>0</c:v>
                </c:pt>
                <c:pt idx="28">
                  <c:v>0</c:v>
                </c:pt>
                <c:pt idx="29">
                  <c:v>12569.599999999627</c:v>
                </c:pt>
                <c:pt idx="30">
                  <c:v>12076.800000001094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E-46C8-8826-382B2E6A50C2}"/>
            </c:ext>
          </c:extLst>
        </c:ser>
        <c:ser>
          <c:idx val="1"/>
          <c:order val="1"/>
          <c:tx>
            <c:strRef>
              <c:f>JUNI!$B$73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JUNI!$E$71:$AJ$71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JUNI!$E$73:$AJ$73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3571.1999999999534</c:v>
                </c:pt>
                <c:pt idx="3">
                  <c:v>1955.2000000003318</c:v>
                </c:pt>
                <c:pt idx="4">
                  <c:v>-387.20000000030268</c:v>
                </c:pt>
                <c:pt idx="5">
                  <c:v>7462.4000000003434</c:v>
                </c:pt>
                <c:pt idx="6">
                  <c:v>0</c:v>
                </c:pt>
                <c:pt idx="7">
                  <c:v>0</c:v>
                </c:pt>
                <c:pt idx="8">
                  <c:v>1651.1999999995169</c:v>
                </c:pt>
                <c:pt idx="9">
                  <c:v>2259.2000000004191</c:v>
                </c:pt>
                <c:pt idx="10">
                  <c:v>2198.399999999674</c:v>
                </c:pt>
                <c:pt idx="11">
                  <c:v>2835.1999999998952</c:v>
                </c:pt>
                <c:pt idx="12">
                  <c:v>2259.2000000004191</c:v>
                </c:pt>
                <c:pt idx="13">
                  <c:v>0</c:v>
                </c:pt>
                <c:pt idx="14">
                  <c:v>0</c:v>
                </c:pt>
                <c:pt idx="15">
                  <c:v>3068.7999999994645</c:v>
                </c:pt>
                <c:pt idx="16">
                  <c:v>2422.4000000001979</c:v>
                </c:pt>
                <c:pt idx="17">
                  <c:v>2828.8000000000466</c:v>
                </c:pt>
                <c:pt idx="18">
                  <c:v>2326.4000000002852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4351.9999999996799</c:v>
                </c:pt>
                <c:pt idx="23">
                  <c:v>2851.2000000002445</c:v>
                </c:pt>
                <c:pt idx="24">
                  <c:v>2105.5999999996857</c:v>
                </c:pt>
                <c:pt idx="25">
                  <c:v>2761.6000000001804</c:v>
                </c:pt>
                <c:pt idx="26">
                  <c:v>2169.5999999996275</c:v>
                </c:pt>
                <c:pt idx="27">
                  <c:v>0</c:v>
                </c:pt>
                <c:pt idx="28">
                  <c:v>0</c:v>
                </c:pt>
                <c:pt idx="29">
                  <c:v>2649.6000000006461</c:v>
                </c:pt>
                <c:pt idx="30">
                  <c:v>2511.9999999995343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0E-46C8-8826-382B2E6A50C2}"/>
            </c:ext>
          </c:extLst>
        </c:ser>
        <c:overlap val="100"/>
        <c:axId val="67312256"/>
        <c:axId val="67326336"/>
      </c:barChart>
      <c:barChart>
        <c:barDir val="col"/>
        <c:grouping val="stacked"/>
        <c:ser>
          <c:idx val="2"/>
          <c:order val="2"/>
          <c:tx>
            <c:strRef>
              <c:f>JUNI!$B$74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JUNI!$E$71:$AJ$71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JUNI!$E$74:$AJ$74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21000</c:v>
                </c:pt>
                <c:pt idx="3">
                  <c:v>14000</c:v>
                </c:pt>
                <c:pt idx="4">
                  <c:v>16000</c:v>
                </c:pt>
                <c:pt idx="5">
                  <c:v>22000</c:v>
                </c:pt>
                <c:pt idx="6">
                  <c:v>0</c:v>
                </c:pt>
                <c:pt idx="7">
                  <c:v>0</c:v>
                </c:pt>
                <c:pt idx="8">
                  <c:v>15000</c:v>
                </c:pt>
                <c:pt idx="9">
                  <c:v>16000</c:v>
                </c:pt>
                <c:pt idx="10">
                  <c:v>18000</c:v>
                </c:pt>
                <c:pt idx="11">
                  <c:v>14000</c:v>
                </c:pt>
                <c:pt idx="12">
                  <c:v>11000</c:v>
                </c:pt>
                <c:pt idx="13">
                  <c:v>0</c:v>
                </c:pt>
                <c:pt idx="14">
                  <c:v>0</c:v>
                </c:pt>
                <c:pt idx="15">
                  <c:v>17000</c:v>
                </c:pt>
                <c:pt idx="16">
                  <c:v>18000</c:v>
                </c:pt>
                <c:pt idx="17">
                  <c:v>0</c:v>
                </c:pt>
                <c:pt idx="18">
                  <c:v>27000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26000</c:v>
                </c:pt>
                <c:pt idx="23">
                  <c:v>15000</c:v>
                </c:pt>
                <c:pt idx="24">
                  <c:v>14000</c:v>
                </c:pt>
                <c:pt idx="25">
                  <c:v>15000</c:v>
                </c:pt>
                <c:pt idx="26">
                  <c:v>12000</c:v>
                </c:pt>
                <c:pt idx="27">
                  <c:v>0</c:v>
                </c:pt>
                <c:pt idx="28">
                  <c:v>0</c:v>
                </c:pt>
                <c:pt idx="29">
                  <c:v>15000</c:v>
                </c:pt>
                <c:pt idx="30">
                  <c:v>15000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0E-46C8-8826-382B2E6A50C2}"/>
            </c:ext>
          </c:extLst>
        </c:ser>
        <c:ser>
          <c:idx val="3"/>
          <c:order val="3"/>
          <c:tx>
            <c:strRef>
              <c:f>JUNI!$B$75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JUNI!$E$71:$AJ$71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JUNI!$E$75:$AJ$75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0E-46C8-8826-382B2E6A50C2}"/>
            </c:ext>
          </c:extLst>
        </c:ser>
        <c:gapWidth val="397"/>
        <c:overlap val="100"/>
        <c:axId val="67329408"/>
        <c:axId val="67327872"/>
      </c:barChart>
      <c:catAx>
        <c:axId val="673122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6336"/>
        <c:crosses val="autoZero"/>
        <c:auto val="1"/>
        <c:lblAlgn val="ctr"/>
        <c:lblOffset val="100"/>
      </c:catAx>
      <c:valAx>
        <c:axId val="67326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256"/>
        <c:crosses val="autoZero"/>
        <c:crossBetween val="between"/>
      </c:valAx>
      <c:valAx>
        <c:axId val="67327872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9408"/>
        <c:crosses val="max"/>
        <c:crossBetween val="between"/>
      </c:valAx>
      <c:catAx>
        <c:axId val="67329408"/>
        <c:scaling>
          <c:orientation val="minMax"/>
        </c:scaling>
        <c:delete val="1"/>
        <c:axPos val="b"/>
        <c:numFmt formatCode="General" sourceLinked="1"/>
        <c:tickLblPos val="none"/>
        <c:crossAx val="6732787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296"/>
          <c:w val="0.88546242736318193"/>
          <c:h val="0.65373184729357581"/>
        </c:manualLayout>
      </c:layout>
      <c:barChart>
        <c:barDir val="col"/>
        <c:grouping val="stacked"/>
        <c:ser>
          <c:idx val="0"/>
          <c:order val="0"/>
          <c:tx>
            <c:strRef>
              <c:f>JULI!$B$72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JULI!$E$71:$AJ$71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JULI!$E$72:$AJ$72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A7-4475-B931-56926CFF680D}"/>
            </c:ext>
          </c:extLst>
        </c:ser>
        <c:ser>
          <c:idx val="1"/>
          <c:order val="1"/>
          <c:tx>
            <c:strRef>
              <c:f>JULI!$B$73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JULI!$E$71:$AJ$71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JULI!$E$73:$AJ$73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A7-4475-B931-56926CFF680D}"/>
            </c:ext>
          </c:extLst>
        </c:ser>
        <c:overlap val="100"/>
        <c:axId val="69932160"/>
        <c:axId val="69933696"/>
      </c:barChart>
      <c:barChart>
        <c:barDir val="col"/>
        <c:grouping val="stacked"/>
        <c:ser>
          <c:idx val="2"/>
          <c:order val="2"/>
          <c:tx>
            <c:strRef>
              <c:f>JULI!$B$74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JULI!$E$71:$AJ$71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JULI!$E$74:$AJ$74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A7-4475-B931-56926CFF680D}"/>
            </c:ext>
          </c:extLst>
        </c:ser>
        <c:ser>
          <c:idx val="3"/>
          <c:order val="3"/>
          <c:tx>
            <c:strRef>
              <c:f>JULI!$B$75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JULI!$E$71:$AJ$71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JULI!$E$75:$AJ$75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A7-4475-B931-56926CFF680D}"/>
            </c:ext>
          </c:extLst>
        </c:ser>
        <c:gapWidth val="397"/>
        <c:overlap val="100"/>
        <c:axId val="69945216"/>
        <c:axId val="69943680"/>
      </c:barChart>
      <c:catAx>
        <c:axId val="69932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696"/>
        <c:crosses val="autoZero"/>
        <c:auto val="1"/>
        <c:lblAlgn val="ctr"/>
        <c:lblOffset val="100"/>
      </c:catAx>
      <c:valAx>
        <c:axId val="6993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160"/>
        <c:crosses val="autoZero"/>
        <c:crossBetween val="between"/>
      </c:valAx>
      <c:valAx>
        <c:axId val="69943680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5216"/>
        <c:crosses val="max"/>
        <c:crossBetween val="between"/>
      </c:valAx>
      <c:catAx>
        <c:axId val="69945216"/>
        <c:scaling>
          <c:orientation val="minMax"/>
        </c:scaling>
        <c:delete val="1"/>
        <c:axPos val="b"/>
        <c:numFmt formatCode="General" sourceLinked="1"/>
        <c:tickLblPos val="none"/>
        <c:crossAx val="6994368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02"/>
          <c:w val="0.88546242736318193"/>
          <c:h val="0.65373184729357647"/>
        </c:manualLayout>
      </c:layout>
      <c:barChart>
        <c:barDir val="col"/>
        <c:grouping val="stacked"/>
        <c:ser>
          <c:idx val="0"/>
          <c:order val="0"/>
          <c:tx>
            <c:strRef>
              <c:f>AGUSTUS!$B$72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AGUSTUS!$E$71:$AJ$71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AGUSTUS!$E$72:$AJ$72</c:f>
              <c:numCache>
                <c:formatCode>_(* #,##0_);_(* \(#,##0\);_(* "-"_);_(@_)</c:formatCode>
                <c:ptCount val="32"/>
                <c:pt idx="1">
                  <c:v>-2800470.4</c:v>
                </c:pt>
                <c:pt idx="2">
                  <c:v>12867.199999999139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28915.200000000186</c:v>
                </c:pt>
                <c:pt idx="7">
                  <c:v>13382.399999999325</c:v>
                </c:pt>
                <c:pt idx="8">
                  <c:v>12684.800000002724</c:v>
                </c:pt>
                <c:pt idx="9">
                  <c:v>28131.199999997625</c:v>
                </c:pt>
                <c:pt idx="10">
                  <c:v>160.00000000058208</c:v>
                </c:pt>
                <c:pt idx="11">
                  <c:v>0</c:v>
                </c:pt>
                <c:pt idx="12">
                  <c:v>5529.6000000002095</c:v>
                </c:pt>
                <c:pt idx="13">
                  <c:v>12336.000000001513</c:v>
                </c:pt>
                <c:pt idx="14">
                  <c:v>13971.199999999953</c:v>
                </c:pt>
                <c:pt idx="15">
                  <c:v>11948.7999999983</c:v>
                </c:pt>
                <c:pt idx="16">
                  <c:v>8774.4000000006054</c:v>
                </c:pt>
                <c:pt idx="17">
                  <c:v>0</c:v>
                </c:pt>
                <c:pt idx="18">
                  <c:v>0</c:v>
                </c:pt>
                <c:pt idx="19">
                  <c:v>13894.399999998859</c:v>
                </c:pt>
                <c:pt idx="20">
                  <c:v>12339.200000002165</c:v>
                </c:pt>
                <c:pt idx="21">
                  <c:v>11305.59999999823</c:v>
                </c:pt>
                <c:pt idx="22">
                  <c:v>13315.200000000186</c:v>
                </c:pt>
                <c:pt idx="23">
                  <c:v>10576.000000000931</c:v>
                </c:pt>
                <c:pt idx="24">
                  <c:v>0</c:v>
                </c:pt>
                <c:pt idx="25">
                  <c:v>0</c:v>
                </c:pt>
                <c:pt idx="26">
                  <c:v>10508.799999998882</c:v>
                </c:pt>
                <c:pt idx="27">
                  <c:v>13283.199999999488</c:v>
                </c:pt>
                <c:pt idx="28">
                  <c:v>10515.200000000186</c:v>
                </c:pt>
                <c:pt idx="29">
                  <c:v>10601.600000000326</c:v>
                </c:pt>
                <c:pt idx="30">
                  <c:v>12377.600000001257</c:v>
                </c:pt>
                <c:pt idx="31">
                  <c:v>11177.599999998347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B7-444E-BD37-C784C24A2347}"/>
            </c:ext>
          </c:extLst>
        </c:ser>
        <c:ser>
          <c:idx val="1"/>
          <c:order val="1"/>
          <c:tx>
            <c:strRef>
              <c:f>AGUSTUS!$B$73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AGUSTUS!$E$71:$AJ$71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AGUSTUS!$E$73:$AJ$73</c:f>
              <c:numCache>
                <c:formatCode>_(* #,##0_);_(* \(#,##0\);_(* "-"_);_(@_)</c:formatCode>
                <c:ptCount val="32"/>
                <c:pt idx="1">
                  <c:v>-559584</c:v>
                </c:pt>
                <c:pt idx="2">
                  <c:v>2588.8000000002648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7020.7999999998719</c:v>
                </c:pt>
                <c:pt idx="7">
                  <c:v>2550.4000000000815</c:v>
                </c:pt>
                <c:pt idx="8">
                  <c:v>2732.7999999997701</c:v>
                </c:pt>
                <c:pt idx="9">
                  <c:v>2806.4000000002125</c:v>
                </c:pt>
                <c:pt idx="10">
                  <c:v>2447.9999999999563</c:v>
                </c:pt>
                <c:pt idx="11">
                  <c:v>0</c:v>
                </c:pt>
                <c:pt idx="12">
                  <c:v>1971.1999999999534</c:v>
                </c:pt>
                <c:pt idx="13">
                  <c:v>2224.0000000001601</c:v>
                </c:pt>
                <c:pt idx="14">
                  <c:v>2691.2000000000262</c:v>
                </c:pt>
                <c:pt idx="15">
                  <c:v>2649.5999999999185</c:v>
                </c:pt>
                <c:pt idx="16">
                  <c:v>1750.4000000000815</c:v>
                </c:pt>
                <c:pt idx="17">
                  <c:v>0</c:v>
                </c:pt>
                <c:pt idx="18">
                  <c:v>0</c:v>
                </c:pt>
                <c:pt idx="19">
                  <c:v>2575.9999999998399</c:v>
                </c:pt>
                <c:pt idx="20">
                  <c:v>2547.2000000001572</c:v>
                </c:pt>
                <c:pt idx="21">
                  <c:v>2281.5999999998894</c:v>
                </c:pt>
                <c:pt idx="22">
                  <c:v>2886.4000000001397</c:v>
                </c:pt>
                <c:pt idx="23">
                  <c:v>2095.9999999999127</c:v>
                </c:pt>
                <c:pt idx="24">
                  <c:v>0</c:v>
                </c:pt>
                <c:pt idx="25">
                  <c:v>0</c:v>
                </c:pt>
                <c:pt idx="26">
                  <c:v>2739.1999999999825</c:v>
                </c:pt>
                <c:pt idx="27">
                  <c:v>2588.799999999901</c:v>
                </c:pt>
                <c:pt idx="28">
                  <c:v>2095.9999999999127</c:v>
                </c:pt>
                <c:pt idx="29">
                  <c:v>2214.4000000000233</c:v>
                </c:pt>
                <c:pt idx="30">
                  <c:v>2307.2000000000116</c:v>
                </c:pt>
                <c:pt idx="31">
                  <c:v>1961.6000000001804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B7-444E-BD37-C784C24A2347}"/>
            </c:ext>
          </c:extLst>
        </c:ser>
        <c:overlap val="100"/>
        <c:axId val="70040960"/>
        <c:axId val="70194304"/>
      </c:barChart>
      <c:barChart>
        <c:barDir val="col"/>
        <c:grouping val="stacked"/>
        <c:ser>
          <c:idx val="2"/>
          <c:order val="2"/>
          <c:tx>
            <c:strRef>
              <c:f>AGUSTUS!$B$74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AGUSTUS!$E$71:$AJ$71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AGUSTUS!$E$74:$AJ$74</c:f>
              <c:numCache>
                <c:formatCode>_(* #,##0_);_(* \(#,##0\);_(* "-"_);_(@_)</c:formatCode>
                <c:ptCount val="32"/>
                <c:pt idx="1">
                  <c:v>-3290000</c:v>
                </c:pt>
                <c:pt idx="2">
                  <c:v>15000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35000</c:v>
                </c:pt>
                <c:pt idx="7">
                  <c:v>16000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0</c:v>
                </c:pt>
                <c:pt idx="12">
                  <c:v>10000</c:v>
                </c:pt>
                <c:pt idx="13">
                  <c:v>15000</c:v>
                </c:pt>
                <c:pt idx="14">
                  <c:v>16000</c:v>
                </c:pt>
                <c:pt idx="15">
                  <c:v>14000</c:v>
                </c:pt>
                <c:pt idx="16">
                  <c:v>11000</c:v>
                </c:pt>
                <c:pt idx="17">
                  <c:v>0</c:v>
                </c:pt>
                <c:pt idx="18">
                  <c:v>0</c:v>
                </c:pt>
                <c:pt idx="19">
                  <c:v>16000</c:v>
                </c:pt>
                <c:pt idx="20">
                  <c:v>14000</c:v>
                </c:pt>
                <c:pt idx="21">
                  <c:v>14000</c:v>
                </c:pt>
                <c:pt idx="22">
                  <c:v>2015000</c:v>
                </c:pt>
                <c:pt idx="23">
                  <c:v>-1987000</c:v>
                </c:pt>
                <c:pt idx="24">
                  <c:v>0</c:v>
                </c:pt>
                <c:pt idx="25">
                  <c:v>0</c:v>
                </c:pt>
                <c:pt idx="26">
                  <c:v>13000</c:v>
                </c:pt>
                <c:pt idx="27">
                  <c:v>15000</c:v>
                </c:pt>
                <c:pt idx="28">
                  <c:v>13000</c:v>
                </c:pt>
                <c:pt idx="29">
                  <c:v>13000</c:v>
                </c:pt>
                <c:pt idx="30">
                  <c:v>14000</c:v>
                </c:pt>
                <c:pt idx="31">
                  <c:v>12000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B7-444E-BD37-C784C24A2347}"/>
            </c:ext>
          </c:extLst>
        </c:ser>
        <c:ser>
          <c:idx val="3"/>
          <c:order val="3"/>
          <c:tx>
            <c:strRef>
              <c:f>AGUSTUS!$B$75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AGUSTUS!$E$71:$AJ$71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AGUSTUS!$E$75:$AJ$75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B7-444E-BD37-C784C24A2347}"/>
            </c:ext>
          </c:extLst>
        </c:ser>
        <c:gapWidth val="397"/>
        <c:overlap val="100"/>
        <c:axId val="70197632"/>
        <c:axId val="70195840"/>
      </c:barChart>
      <c:catAx>
        <c:axId val="70040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4304"/>
        <c:crosses val="autoZero"/>
        <c:auto val="1"/>
        <c:lblAlgn val="ctr"/>
        <c:lblOffset val="100"/>
      </c:catAx>
      <c:valAx>
        <c:axId val="7019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960"/>
        <c:crosses val="autoZero"/>
        <c:crossBetween val="between"/>
      </c:valAx>
      <c:valAx>
        <c:axId val="70195840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632"/>
        <c:crosses val="max"/>
        <c:crossBetween val="between"/>
      </c:valAx>
      <c:catAx>
        <c:axId val="70197632"/>
        <c:scaling>
          <c:orientation val="minMax"/>
        </c:scaling>
        <c:delete val="1"/>
        <c:axPos val="b"/>
        <c:numFmt formatCode="General" sourceLinked="1"/>
        <c:tickLblPos val="none"/>
        <c:crossAx val="7019584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KOMPARASI METER PLN DENGAN METER PLANT PLN DAN PLANT GENSET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7313"/>
          <c:w val="0.88546242736318193"/>
          <c:h val="0.65373184729357725"/>
        </c:manualLayout>
      </c:layout>
      <c:barChart>
        <c:barDir val="col"/>
        <c:grouping val="stacked"/>
        <c:ser>
          <c:idx val="0"/>
          <c:order val="0"/>
          <c:tx>
            <c:strRef>
              <c:f>SEPTEMBER!$B$72</c:f>
              <c:strCache>
                <c:ptCount val="1"/>
                <c:pt idx="0">
                  <c:v>PLN LWBP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SEPTEMBER!$E$71:$AJ$71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SEPTEMBER!$E$72:$AJ$72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14003.200000000652</c:v>
                </c:pt>
                <c:pt idx="4">
                  <c:v>11443.20000000007</c:v>
                </c:pt>
                <c:pt idx="5">
                  <c:v>10473.600000000442</c:v>
                </c:pt>
                <c:pt idx="6">
                  <c:v>5526.3999999995576</c:v>
                </c:pt>
                <c:pt idx="7">
                  <c:v>0</c:v>
                </c:pt>
                <c:pt idx="8">
                  <c:v>0</c:v>
                </c:pt>
                <c:pt idx="9">
                  <c:v>10102.400000000489</c:v>
                </c:pt>
                <c:pt idx="10">
                  <c:v>13075.200000000768</c:v>
                </c:pt>
                <c:pt idx="11">
                  <c:v>11302.400000000489</c:v>
                </c:pt>
                <c:pt idx="12">
                  <c:v>10303.999999997905</c:v>
                </c:pt>
                <c:pt idx="13">
                  <c:v>7657.6000000000931</c:v>
                </c:pt>
                <c:pt idx="14">
                  <c:v>0</c:v>
                </c:pt>
                <c:pt idx="15">
                  <c:v>0</c:v>
                </c:pt>
                <c:pt idx="16">
                  <c:v>10480.000000001746</c:v>
                </c:pt>
                <c:pt idx="17">
                  <c:v>12905.59999999823</c:v>
                </c:pt>
                <c:pt idx="18">
                  <c:v>19414.400000000023</c:v>
                </c:pt>
                <c:pt idx="19">
                  <c:v>32064.000000001397</c:v>
                </c:pt>
                <c:pt idx="20">
                  <c:v>-14307.200000001467</c:v>
                </c:pt>
                <c:pt idx="21">
                  <c:v>0</c:v>
                </c:pt>
                <c:pt idx="22">
                  <c:v>0</c:v>
                </c:pt>
                <c:pt idx="23">
                  <c:v>12796.799999999348</c:v>
                </c:pt>
                <c:pt idx="24">
                  <c:v>11356.79999999993</c:v>
                </c:pt>
                <c:pt idx="25">
                  <c:v>11872.000000000116</c:v>
                </c:pt>
                <c:pt idx="26">
                  <c:v>11401.600000000326</c:v>
                </c:pt>
                <c:pt idx="27">
                  <c:v>10169.599999999627</c:v>
                </c:pt>
                <c:pt idx="28">
                  <c:v>11241.600000002654</c:v>
                </c:pt>
                <c:pt idx="29">
                  <c:v>0</c:v>
                </c:pt>
                <c:pt idx="30">
                  <c:v>11945.599999997648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4-4FC8-B3C8-5752097FE148}"/>
            </c:ext>
          </c:extLst>
        </c:ser>
        <c:ser>
          <c:idx val="1"/>
          <c:order val="1"/>
          <c:tx>
            <c:strRef>
              <c:f>SEPTEMBER!$B$73</c:f>
              <c:strCache>
                <c:ptCount val="1"/>
                <c:pt idx="0">
                  <c:v>PLN WBP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SEPTEMBER!$E$71:$AJ$71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SEPTEMBER!$E$73:$AJ$73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2457.5999999997293</c:v>
                </c:pt>
                <c:pt idx="4">
                  <c:v>2265.6000000002678</c:v>
                </c:pt>
                <c:pt idx="5">
                  <c:v>1955.199999999968</c:v>
                </c:pt>
                <c:pt idx="6">
                  <c:v>1097.5999999998749</c:v>
                </c:pt>
                <c:pt idx="7">
                  <c:v>0</c:v>
                </c:pt>
                <c:pt idx="8">
                  <c:v>0</c:v>
                </c:pt>
                <c:pt idx="9">
                  <c:v>1718.4000000001106</c:v>
                </c:pt>
                <c:pt idx="10">
                  <c:v>2918.4000000001106</c:v>
                </c:pt>
                <c:pt idx="11">
                  <c:v>2297.5999999998749</c:v>
                </c:pt>
                <c:pt idx="12">
                  <c:v>2025.6000000001222</c:v>
                </c:pt>
                <c:pt idx="13">
                  <c:v>1084.7999999998137</c:v>
                </c:pt>
                <c:pt idx="14">
                  <c:v>0</c:v>
                </c:pt>
                <c:pt idx="15">
                  <c:v>0</c:v>
                </c:pt>
                <c:pt idx="16">
                  <c:v>1766.4000000000669</c:v>
                </c:pt>
                <c:pt idx="17">
                  <c:v>2768.0000000000291</c:v>
                </c:pt>
                <c:pt idx="18">
                  <c:v>2384.0000000000146</c:v>
                </c:pt>
                <c:pt idx="19">
                  <c:v>2499.199999999837</c:v>
                </c:pt>
                <c:pt idx="20">
                  <c:v>2204.8000000002503</c:v>
                </c:pt>
                <c:pt idx="21">
                  <c:v>0</c:v>
                </c:pt>
                <c:pt idx="22">
                  <c:v>0</c:v>
                </c:pt>
                <c:pt idx="23">
                  <c:v>3001.5999999999622</c:v>
                </c:pt>
                <c:pt idx="24">
                  <c:v>2531.1999999998079</c:v>
                </c:pt>
                <c:pt idx="25">
                  <c:v>2438.4000000001834</c:v>
                </c:pt>
                <c:pt idx="26">
                  <c:v>2105.6000000000495</c:v>
                </c:pt>
                <c:pt idx="27">
                  <c:v>2348.7999999997555</c:v>
                </c:pt>
                <c:pt idx="28">
                  <c:v>2224.0000000001601</c:v>
                </c:pt>
                <c:pt idx="29">
                  <c:v>0</c:v>
                </c:pt>
                <c:pt idx="30">
                  <c:v>2083.1999999998516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4-4FC8-B3C8-5752097FE148}"/>
            </c:ext>
          </c:extLst>
        </c:ser>
        <c:overlap val="100"/>
        <c:axId val="71960448"/>
        <c:axId val="71961984"/>
      </c:barChart>
      <c:barChart>
        <c:barDir val="col"/>
        <c:grouping val="stacked"/>
        <c:ser>
          <c:idx val="2"/>
          <c:order val="2"/>
          <c:tx>
            <c:strRef>
              <c:f>SEPTEMBER!$B$74</c:f>
              <c:strCache>
                <c:ptCount val="1"/>
                <c:pt idx="0">
                  <c:v>PLANT PLN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SEPTEMBER!$E$71:$AJ$71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SEPTEMBER!$E$74:$AJ$74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17000</c:v>
                </c:pt>
                <c:pt idx="4">
                  <c:v>13000</c:v>
                </c:pt>
                <c:pt idx="5">
                  <c:v>12000</c:v>
                </c:pt>
                <c:pt idx="6">
                  <c:v>7000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16000</c:v>
                </c:pt>
                <c:pt idx="11">
                  <c:v>13000</c:v>
                </c:pt>
                <c:pt idx="12">
                  <c:v>12000</c:v>
                </c:pt>
                <c:pt idx="13">
                  <c:v>9000</c:v>
                </c:pt>
                <c:pt idx="14">
                  <c:v>0</c:v>
                </c:pt>
                <c:pt idx="15">
                  <c:v>0</c:v>
                </c:pt>
                <c:pt idx="16">
                  <c:v>12000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13000</c:v>
                </c:pt>
                <c:pt idx="21">
                  <c:v>0</c:v>
                </c:pt>
                <c:pt idx="22">
                  <c:v>0</c:v>
                </c:pt>
                <c:pt idx="23">
                  <c:v>16000</c:v>
                </c:pt>
                <c:pt idx="24">
                  <c:v>14000</c:v>
                </c:pt>
                <c:pt idx="25">
                  <c:v>14000</c:v>
                </c:pt>
                <c:pt idx="26">
                  <c:v>13000</c:v>
                </c:pt>
                <c:pt idx="27">
                  <c:v>12000</c:v>
                </c:pt>
                <c:pt idx="28">
                  <c:v>13000</c:v>
                </c:pt>
                <c:pt idx="29">
                  <c:v>0</c:v>
                </c:pt>
                <c:pt idx="30">
                  <c:v>14000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4-4FC8-B3C8-5752097FE148}"/>
            </c:ext>
          </c:extLst>
        </c:ser>
        <c:ser>
          <c:idx val="3"/>
          <c:order val="3"/>
          <c:tx>
            <c:strRef>
              <c:f>SEPTEMBER!$B$75</c:f>
              <c:strCache>
                <c:ptCount val="1"/>
                <c:pt idx="0">
                  <c:v>PLANT GENSET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SEPTEMBER!$E$71:$AJ$71</c:f>
              <c:numCache>
                <c:formatCode>General</c:formatCode>
                <c:ptCount val="32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SEPTEMBER!$E$75:$AJ$75</c:f>
              <c:numCache>
                <c:formatCode>_(* #,##0_);_(* \(#,##0\);_(* "-"_);_(@_)</c:formatCode>
                <c:ptCount val="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84-4FC8-B3C8-5752097FE148}"/>
            </c:ext>
          </c:extLst>
        </c:ser>
        <c:gapWidth val="397"/>
        <c:overlap val="100"/>
        <c:axId val="71985792"/>
        <c:axId val="71984256"/>
      </c:barChart>
      <c:catAx>
        <c:axId val="71960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1984"/>
        <c:crosses val="autoZero"/>
        <c:auto val="1"/>
        <c:lblAlgn val="ctr"/>
        <c:lblOffset val="100"/>
      </c:catAx>
      <c:valAx>
        <c:axId val="7196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448"/>
        <c:crosses val="autoZero"/>
        <c:crossBetween val="between"/>
      </c:valAx>
      <c:valAx>
        <c:axId val="71984256"/>
        <c:scaling>
          <c:orientation val="minMax"/>
        </c:scaling>
        <c:axPos val="r"/>
        <c:numFmt formatCode="_(* #,##0_);_(* \(#,##0\);_(* &quot;-&quot;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792"/>
        <c:crosses val="max"/>
        <c:crossBetween val="between"/>
      </c:valAx>
      <c:catAx>
        <c:axId val="71985792"/>
        <c:scaling>
          <c:orientation val="minMax"/>
        </c:scaling>
        <c:delete val="1"/>
        <c:axPos val="b"/>
        <c:numFmt formatCode="General" sourceLinked="1"/>
        <c:tickLblPos val="none"/>
        <c:crossAx val="7198425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75</xdr:row>
      <xdr:rowOff>187097</xdr:rowOff>
    </xdr:from>
    <xdr:to>
      <xdr:col>18</xdr:col>
      <xdr:colOff>0</xdr:colOff>
      <xdr:row>93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6%20-%20FEC%20Dept\00.%20Energy\2020\Energy-Tonage-Workday\200129%20Electricity%20Consumption%20Energy%20Report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6%20-%20FEC%20Dept\Energi%20Monitoring\Copy%20of%20Electricity%20Consumption%20Energy%20Report%201%2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6.%20Utility/Energy%20Monitoring/energy%20monitoring%20(file%20edit)%2030sep2015/Monitoring%20Konsumsi%20Energy%202015/Monitoring%20Air%202015/AIR%20BAR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board"/>
      <sheetName val="Konsumsi &amp; Pareto Bulanan"/>
      <sheetName val="Konsumsi &amp; Pareto 2 Mingguan"/>
      <sheetName val="HK - BDGT"/>
      <sheetName val="Tonase"/>
      <sheetName val="Summary"/>
    </sheetNames>
    <sheetDataSet>
      <sheetData sheetId="0"/>
      <sheetData sheetId="1"/>
      <sheetData sheetId="2"/>
      <sheetData sheetId="3"/>
      <sheetData sheetId="4"/>
      <sheetData sheetId="5">
        <row r="4"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</row>
        <row r="6">
          <cell r="M6">
            <v>0</v>
          </cell>
          <cell r="N6">
            <v>1</v>
          </cell>
          <cell r="O6">
            <v>1</v>
          </cell>
          <cell r="P6">
            <v>0</v>
          </cell>
          <cell r="Q6">
            <v>0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0</v>
          </cell>
          <cell r="X6">
            <v>0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0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0</v>
          </cell>
          <cell r="AL6">
            <v>0</v>
          </cell>
          <cell r="AM6">
            <v>1</v>
          </cell>
          <cell r="AN6">
            <v>1</v>
          </cell>
          <cell r="AO6">
            <v>1</v>
          </cell>
          <cell r="AP6">
            <v>0</v>
          </cell>
          <cell r="AQ6">
            <v>1</v>
          </cell>
        </row>
        <row r="7"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>
            <v>0</v>
          </cell>
          <cell r="AB7">
            <v>1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  <cell r="AH7">
            <v>1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10">
          <cell r="M10">
            <v>0</v>
          </cell>
          <cell r="N10">
            <v>0</v>
          </cell>
          <cell r="O10">
            <v>0.33333333333333331</v>
          </cell>
          <cell r="P10">
            <v>0.66666666666666663</v>
          </cell>
          <cell r="Q10">
            <v>1</v>
          </cell>
          <cell r="R10">
            <v>1</v>
          </cell>
          <cell r="S10">
            <v>1</v>
          </cell>
          <cell r="T10">
            <v>0.16666666666666666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8.3333333333333329E-2</v>
          </cell>
          <cell r="AB10">
            <v>0</v>
          </cell>
          <cell r="AC10">
            <v>1</v>
          </cell>
          <cell r="AD10">
            <v>1</v>
          </cell>
          <cell r="AE10">
            <v>1</v>
          </cell>
          <cell r="AF10">
            <v>0.66666666666666663</v>
          </cell>
          <cell r="AG10">
            <v>0.66666666666666663</v>
          </cell>
          <cell r="AH10">
            <v>0</v>
          </cell>
          <cell r="AI10">
            <v>0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0.33333333333333331</v>
          </cell>
          <cell r="AO10">
            <v>0</v>
          </cell>
          <cell r="AP10">
            <v>0</v>
          </cell>
          <cell r="AQ10">
            <v>0</v>
          </cell>
        </row>
        <row r="12"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0</v>
          </cell>
          <cell r="AI12">
            <v>0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1</v>
          </cell>
          <cell r="AA13">
            <v>0</v>
          </cell>
          <cell r="AB13">
            <v>0</v>
          </cell>
          <cell r="AC13">
            <v>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</v>
          </cell>
          <cell r="AK13">
            <v>1</v>
          </cell>
          <cell r="AL13">
            <v>1</v>
          </cell>
          <cell r="AM13">
            <v>0</v>
          </cell>
          <cell r="AN13">
            <v>0</v>
          </cell>
          <cell r="AO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onsumsi &amp; pareto"/>
      <sheetName val="HK - BDGT"/>
      <sheetName val="Tonase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4">
          <cell r="M4">
            <v>0</v>
          </cell>
          <cell r="AR4">
            <v>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TER BALANCE"/>
      <sheetName val="METERING FORMATION TAHUNAN"/>
      <sheetName val="JANUARI 2018"/>
      <sheetName val="FEBRUARI 2018"/>
      <sheetName val="MARET 2018"/>
      <sheetName val="APRIL 2018"/>
      <sheetName val="MEI 2018"/>
      <sheetName val="JUNI 2018"/>
      <sheetName val="JULI 2018"/>
      <sheetName val="AGUSTUS 2018"/>
      <sheetName val="SEPTEMBER 2018"/>
      <sheetName val="OKTOBER 2018"/>
      <sheetName val="NOVEMBER 2018"/>
      <sheetName val="DESEMBER 2018"/>
      <sheetName val="Sheet2"/>
    </sheetNames>
    <sheetDataSet>
      <sheetData sheetId="0" refreshError="1"/>
      <sheetData sheetId="1" refreshError="1"/>
      <sheetData sheetId="2" refreshError="1">
        <row r="47">
          <cell r="E47">
            <v>0</v>
          </cell>
        </row>
        <row r="131">
          <cell r="E131">
            <v>0</v>
          </cell>
          <cell r="F131">
            <v>17</v>
          </cell>
          <cell r="G131">
            <v>243.5</v>
          </cell>
          <cell r="H131">
            <v>313.95</v>
          </cell>
          <cell r="I131">
            <v>289.39999999999998</v>
          </cell>
          <cell r="J131">
            <v>154.25000000000148</v>
          </cell>
          <cell r="K131">
            <v>0</v>
          </cell>
          <cell r="L131">
            <v>227</v>
          </cell>
          <cell r="M131">
            <v>317</v>
          </cell>
          <cell r="N131">
            <v>250.12499999999784</v>
          </cell>
          <cell r="O131">
            <v>244.57499999999922</v>
          </cell>
          <cell r="P131">
            <v>263.55000000000291</v>
          </cell>
          <cell r="Q131">
            <v>0</v>
          </cell>
          <cell r="R131">
            <v>0</v>
          </cell>
          <cell r="S131">
            <v>0</v>
          </cell>
          <cell r="T131">
            <v>361.49999999999852</v>
          </cell>
          <cell r="U131">
            <v>8</v>
          </cell>
          <cell r="V131">
            <v>-8</v>
          </cell>
          <cell r="W131">
            <v>0</v>
          </cell>
          <cell r="X131">
            <v>0</v>
          </cell>
          <cell r="Y131">
            <v>0</v>
          </cell>
          <cell r="Z131">
            <v>176.47500000000065</v>
          </cell>
          <cell r="AA131">
            <v>294.95000000000005</v>
          </cell>
          <cell r="AB131">
            <v>234</v>
          </cell>
          <cell r="AC131">
            <v>285</v>
          </cell>
          <cell r="AD131">
            <v>286.8999999999985</v>
          </cell>
          <cell r="AE131">
            <v>0</v>
          </cell>
          <cell r="AF131">
            <v>0</v>
          </cell>
          <cell r="AG131">
            <v>119.55000000000001</v>
          </cell>
          <cell r="AH131">
            <v>560.02499999999998</v>
          </cell>
          <cell r="AI131">
            <v>108.52500000000148</v>
          </cell>
        </row>
        <row r="132">
          <cell r="E132">
            <v>0</v>
          </cell>
          <cell r="F132">
            <v>0</v>
          </cell>
          <cell r="G132">
            <v>17.5</v>
          </cell>
          <cell r="H132">
            <v>146.85</v>
          </cell>
          <cell r="I132">
            <v>171.2</v>
          </cell>
          <cell r="J132">
            <v>128.15</v>
          </cell>
          <cell r="K132">
            <v>0</v>
          </cell>
          <cell r="L132">
            <v>95.6</v>
          </cell>
          <cell r="M132">
            <v>169.6</v>
          </cell>
          <cell r="N132">
            <v>155.875</v>
          </cell>
          <cell r="O132">
            <v>141.42499999999998</v>
          </cell>
          <cell r="P132">
            <v>158.45000000000002</v>
          </cell>
          <cell r="Q132">
            <v>0</v>
          </cell>
          <cell r="R132">
            <v>0</v>
          </cell>
          <cell r="S132">
            <v>0</v>
          </cell>
          <cell r="T132">
            <v>207.5</v>
          </cell>
          <cell r="U132">
            <v>10</v>
          </cell>
          <cell r="V132">
            <v>89.2</v>
          </cell>
          <cell r="W132">
            <v>0</v>
          </cell>
          <cell r="X132">
            <v>0</v>
          </cell>
          <cell r="Y132">
            <v>0</v>
          </cell>
          <cell r="Z132">
            <v>111.425</v>
          </cell>
          <cell r="AA132">
            <v>180.54999999999998</v>
          </cell>
          <cell r="AB132">
            <v>187.6</v>
          </cell>
          <cell r="AC132">
            <v>151.19999999999999</v>
          </cell>
          <cell r="AD132">
            <v>170.29999999999998</v>
          </cell>
          <cell r="AE132">
            <v>0</v>
          </cell>
          <cell r="AF132">
            <v>0</v>
          </cell>
          <cell r="AG132">
            <v>97.850000000000009</v>
          </cell>
          <cell r="AH132">
            <v>290.375</v>
          </cell>
          <cell r="AI132">
            <v>148.47500000000002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opLeftCell="A4" zoomScale="80" zoomScaleNormal="80" workbookViewId="0">
      <selection activeCell="G15" sqref="G15"/>
    </sheetView>
  </sheetViews>
  <sheetFormatPr defaultRowHeight="15"/>
  <cols>
    <col min="1" max="1" width="10.28515625" bestFit="1" customWidth="1"/>
    <col min="2" max="2" width="15.28515625" bestFit="1" customWidth="1"/>
    <col min="3" max="3" width="23.140625" bestFit="1" customWidth="1"/>
    <col min="4" max="4" width="20" bestFit="1" customWidth="1"/>
    <col min="5" max="5" width="28.140625" bestFit="1" customWidth="1"/>
    <col min="6" max="6" width="14.85546875" bestFit="1" customWidth="1"/>
  </cols>
  <sheetData>
    <row r="1" spans="1:8">
      <c r="A1" t="s">
        <v>0</v>
      </c>
    </row>
    <row r="6" spans="1:8">
      <c r="G6" t="s">
        <v>31</v>
      </c>
    </row>
    <row r="7" spans="1:8">
      <c r="A7" s="1" t="s">
        <v>23</v>
      </c>
      <c r="B7" s="1" t="s">
        <v>2</v>
      </c>
      <c r="C7" s="1" t="s">
        <v>10</v>
      </c>
      <c r="D7" s="1" t="s">
        <v>9</v>
      </c>
      <c r="E7" t="s">
        <v>5</v>
      </c>
      <c r="F7" t="s">
        <v>7</v>
      </c>
    </row>
    <row r="8" spans="1:8">
      <c r="A8" s="1" t="s">
        <v>24</v>
      </c>
      <c r="B8" s="1" t="s">
        <v>3</v>
      </c>
      <c r="E8" t="s">
        <v>6</v>
      </c>
    </row>
    <row r="9" spans="1:8">
      <c r="B9" s="3" t="s">
        <v>2</v>
      </c>
      <c r="E9" s="1" t="s">
        <v>42</v>
      </c>
    </row>
    <row r="10" spans="1:8">
      <c r="B10" s="3" t="s">
        <v>3</v>
      </c>
      <c r="E10" s="1" t="s">
        <v>43</v>
      </c>
    </row>
    <row r="11" spans="1:8">
      <c r="E11" s="2" t="s">
        <v>8</v>
      </c>
    </row>
    <row r="12" spans="1:8">
      <c r="D12" s="1" t="s">
        <v>11</v>
      </c>
    </row>
    <row r="13" spans="1:8">
      <c r="C13" s="1" t="s">
        <v>1</v>
      </c>
    </row>
    <row r="14" spans="1:8" ht="30">
      <c r="C14" s="1" t="s">
        <v>41</v>
      </c>
      <c r="G14" s="40" t="s">
        <v>68</v>
      </c>
      <c r="H14" s="40" t="s">
        <v>69</v>
      </c>
    </row>
    <row r="15" spans="1:8">
      <c r="C15" s="1" t="s">
        <v>35</v>
      </c>
      <c r="D15" t="s">
        <v>36</v>
      </c>
      <c r="G15">
        <v>0.8</v>
      </c>
      <c r="H15">
        <v>0.95</v>
      </c>
    </row>
    <row r="16" spans="1:8">
      <c r="C16" s="4"/>
      <c r="D16" t="s">
        <v>37</v>
      </c>
      <c r="E16" t="s">
        <v>45</v>
      </c>
      <c r="G16">
        <v>0.15</v>
      </c>
      <c r="H16">
        <v>0</v>
      </c>
    </row>
    <row r="17" spans="3:9">
      <c r="C17" s="4"/>
      <c r="E17" t="s">
        <v>46</v>
      </c>
      <c r="G17">
        <v>0.04</v>
      </c>
      <c r="H17">
        <v>0.04</v>
      </c>
    </row>
    <row r="18" spans="3:9">
      <c r="C18" s="4"/>
      <c r="E18" t="s">
        <v>49</v>
      </c>
      <c r="G18">
        <v>0.01</v>
      </c>
      <c r="H18">
        <v>0.01</v>
      </c>
    </row>
    <row r="19" spans="3:9">
      <c r="C19" s="1" t="s">
        <v>13</v>
      </c>
      <c r="D19" t="s">
        <v>29</v>
      </c>
      <c r="G19">
        <v>0.8</v>
      </c>
      <c r="H19">
        <v>0.95</v>
      </c>
    </row>
    <row r="20" spans="3:9" s="2" customFormat="1">
      <c r="D20" t="s">
        <v>30</v>
      </c>
      <c r="E20" t="s">
        <v>47</v>
      </c>
      <c r="F20"/>
      <c r="G20">
        <v>0.15</v>
      </c>
      <c r="H20">
        <v>0</v>
      </c>
    </row>
    <row r="21" spans="3:9" s="2" customFormat="1">
      <c r="D21"/>
      <c r="E21" t="s">
        <v>50</v>
      </c>
      <c r="F21"/>
      <c r="G21">
        <v>0.04</v>
      </c>
      <c r="H21">
        <v>0.04</v>
      </c>
    </row>
    <row r="22" spans="3:9" s="2" customFormat="1">
      <c r="D22"/>
      <c r="E22" t="s">
        <v>51</v>
      </c>
      <c r="F22"/>
      <c r="G22">
        <v>0.01</v>
      </c>
      <c r="H22">
        <v>0.01</v>
      </c>
    </row>
    <row r="23" spans="3:9">
      <c r="C23" s="1" t="s">
        <v>32</v>
      </c>
    </row>
    <row r="24" spans="3:9">
      <c r="C24" s="1" t="s">
        <v>15</v>
      </c>
      <c r="D24" t="s">
        <v>33</v>
      </c>
      <c r="G24">
        <v>0.8</v>
      </c>
      <c r="H24">
        <v>0.95</v>
      </c>
    </row>
    <row r="25" spans="3:9" s="2" customFormat="1">
      <c r="D25" t="s">
        <v>34</v>
      </c>
      <c r="E25" t="s">
        <v>48</v>
      </c>
      <c r="G25">
        <v>0.15</v>
      </c>
      <c r="H25">
        <v>0</v>
      </c>
    </row>
    <row r="26" spans="3:9" s="2" customFormat="1">
      <c r="D26"/>
      <c r="E26" t="s">
        <v>52</v>
      </c>
      <c r="G26">
        <v>0.04</v>
      </c>
      <c r="H26">
        <v>0.04</v>
      </c>
    </row>
    <row r="27" spans="3:9" s="2" customFormat="1">
      <c r="D27"/>
      <c r="E27" t="s">
        <v>53</v>
      </c>
      <c r="G27">
        <v>0.01</v>
      </c>
      <c r="H27">
        <v>0.01</v>
      </c>
    </row>
    <row r="28" spans="3:9">
      <c r="C28" s="1" t="s">
        <v>16</v>
      </c>
    </row>
    <row r="29" spans="3:9">
      <c r="C29" s="1" t="s">
        <v>17</v>
      </c>
    </row>
    <row r="31" spans="3:9">
      <c r="C31" s="1" t="s">
        <v>18</v>
      </c>
      <c r="D31" t="s">
        <v>38</v>
      </c>
      <c r="G31">
        <v>0.8</v>
      </c>
      <c r="H31">
        <v>0.99</v>
      </c>
      <c r="I31" s="5"/>
    </row>
    <row r="32" spans="3:9">
      <c r="C32" s="2"/>
      <c r="D32" t="s">
        <v>39</v>
      </c>
      <c r="E32" t="s">
        <v>54</v>
      </c>
      <c r="G32" s="2">
        <v>0.19</v>
      </c>
      <c r="H32">
        <v>0</v>
      </c>
      <c r="I32" s="5"/>
    </row>
    <row r="33" spans="3:9">
      <c r="C33" s="2"/>
      <c r="E33" t="s">
        <v>55</v>
      </c>
      <c r="G33" s="2">
        <v>0.01</v>
      </c>
      <c r="H33">
        <v>0.01</v>
      </c>
      <c r="I33" s="5"/>
    </row>
    <row r="34" spans="3:9">
      <c r="C34" s="1" t="s">
        <v>19</v>
      </c>
      <c r="D34" t="s">
        <v>21</v>
      </c>
    </row>
    <row r="35" spans="3:9">
      <c r="C35" s="2"/>
      <c r="D35" s="1" t="s">
        <v>57</v>
      </c>
    </row>
    <row r="36" spans="3:9">
      <c r="C36" s="2"/>
      <c r="D36" s="1" t="s">
        <v>56</v>
      </c>
    </row>
    <row r="37" spans="3:9">
      <c r="C37" s="1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209"/>
  <sheetViews>
    <sheetView zoomScale="70" zoomScaleNormal="70" workbookViewId="0">
      <pane xSplit="3" ySplit="4" topLeftCell="D128" activePane="bottomRight" state="frozen"/>
      <selection pane="topRight" activeCell="D1" sqref="D1"/>
      <selection pane="bottomLeft" activeCell="A5" sqref="A5"/>
      <selection pane="bottomRight" activeCell="F134" sqref="F134:AJ13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02" t="s">
        <v>108</v>
      </c>
      <c r="G3" s="202" t="s">
        <v>109</v>
      </c>
      <c r="H3" s="202" t="s">
        <v>110</v>
      </c>
      <c r="I3" s="202" t="s">
        <v>111</v>
      </c>
      <c r="J3" s="202" t="s">
        <v>112</v>
      </c>
      <c r="K3" s="202" t="s">
        <v>106</v>
      </c>
      <c r="L3" s="202" t="s">
        <v>107</v>
      </c>
      <c r="M3" s="202" t="s">
        <v>108</v>
      </c>
      <c r="N3" s="202" t="s">
        <v>109</v>
      </c>
      <c r="O3" s="202" t="s">
        <v>110</v>
      </c>
      <c r="P3" s="202" t="s">
        <v>111</v>
      </c>
      <c r="Q3" s="202" t="s">
        <v>112</v>
      </c>
      <c r="R3" s="202" t="s">
        <v>106</v>
      </c>
      <c r="S3" s="202" t="s">
        <v>107</v>
      </c>
      <c r="T3" s="202" t="s">
        <v>108</v>
      </c>
      <c r="U3" s="202" t="s">
        <v>109</v>
      </c>
      <c r="V3" s="202" t="s">
        <v>110</v>
      </c>
      <c r="W3" s="202" t="s">
        <v>111</v>
      </c>
      <c r="X3" s="202" t="s">
        <v>112</v>
      </c>
      <c r="Y3" s="202" t="s">
        <v>106</v>
      </c>
      <c r="Z3" s="202" t="s">
        <v>107</v>
      </c>
      <c r="AA3" s="202" t="s">
        <v>108</v>
      </c>
      <c r="AB3" s="202" t="s">
        <v>109</v>
      </c>
      <c r="AC3" s="202" t="s">
        <v>110</v>
      </c>
      <c r="AD3" s="202" t="s">
        <v>111</v>
      </c>
      <c r="AE3" s="202" t="s">
        <v>112</v>
      </c>
      <c r="AF3" s="202" t="s">
        <v>106</v>
      </c>
      <c r="AG3" s="202" t="s">
        <v>107</v>
      </c>
      <c r="AH3" s="202" t="s">
        <v>108</v>
      </c>
      <c r="AI3" s="202" t="s">
        <v>109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237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AGUSTUS!AJ33</f>
        <v>5056.0519999999997</v>
      </c>
      <c r="F5" s="129"/>
      <c r="G5" s="122">
        <v>5056.0519999999997</v>
      </c>
      <c r="H5" s="122">
        <v>5060.4279999999999</v>
      </c>
      <c r="I5" s="122">
        <v>5064.0039999999999</v>
      </c>
      <c r="J5" s="122">
        <v>5067.277</v>
      </c>
      <c r="K5" s="122">
        <v>5069.0039999999999</v>
      </c>
      <c r="L5" s="122"/>
      <c r="M5" s="122"/>
      <c r="N5" s="122">
        <v>5072.1610000000001</v>
      </c>
      <c r="O5" s="122">
        <v>5076.2470000000003</v>
      </c>
      <c r="P5" s="122">
        <v>5079.7790000000005</v>
      </c>
      <c r="Q5" s="122">
        <v>5082.9989999999998</v>
      </c>
      <c r="R5" s="122">
        <v>5085.3919999999998</v>
      </c>
      <c r="S5" s="122"/>
      <c r="T5" s="122"/>
      <c r="U5" s="122">
        <v>5088.6670000000004</v>
      </c>
      <c r="V5" s="122">
        <v>5092.7</v>
      </c>
      <c r="W5" s="123">
        <v>5098.7669999999998</v>
      </c>
      <c r="X5" s="122">
        <v>5108.7870000000003</v>
      </c>
      <c r="Y5" s="130">
        <v>5104.3159999999998</v>
      </c>
      <c r="Z5" s="130"/>
      <c r="AA5" s="130"/>
      <c r="AB5" s="130">
        <v>5108.3149999999996</v>
      </c>
      <c r="AC5" s="130">
        <v>5111.8639999999996</v>
      </c>
      <c r="AD5" s="130">
        <v>5115.5739999999996</v>
      </c>
      <c r="AE5" s="130">
        <v>5119.1369999999997</v>
      </c>
      <c r="AF5" s="130">
        <v>5122.3149999999996</v>
      </c>
      <c r="AG5" s="130">
        <v>5125.8280000000004</v>
      </c>
      <c r="AH5" s="96"/>
      <c r="AI5" s="135">
        <v>5129.5609999999997</v>
      </c>
      <c r="AJ5" s="238"/>
    </row>
    <row r="6" spans="1:37" outlineLevel="1">
      <c r="A6" s="33"/>
      <c r="B6" s="36" t="s">
        <v>24</v>
      </c>
      <c r="C6" s="67" t="s">
        <v>101</v>
      </c>
      <c r="D6" s="36"/>
      <c r="E6" s="37">
        <f>AGUSTUS!AJ34</f>
        <v>987.39300000000003</v>
      </c>
      <c r="F6" s="122"/>
      <c r="G6" s="122">
        <v>987.39300000000003</v>
      </c>
      <c r="H6" s="122">
        <v>988.16099999999994</v>
      </c>
      <c r="I6" s="122">
        <v>988.86900000000003</v>
      </c>
      <c r="J6" s="122">
        <v>989.48</v>
      </c>
      <c r="K6" s="122">
        <v>989.82299999999998</v>
      </c>
      <c r="L6" s="122"/>
      <c r="M6" s="122"/>
      <c r="N6" s="122">
        <v>990.36</v>
      </c>
      <c r="O6" s="122">
        <v>991.27200000000005</v>
      </c>
      <c r="P6" s="122">
        <v>991.99</v>
      </c>
      <c r="Q6" s="122">
        <v>992.62300000000005</v>
      </c>
      <c r="R6" s="122">
        <v>992.96199999999999</v>
      </c>
      <c r="S6" s="122"/>
      <c r="T6" s="122"/>
      <c r="U6" s="122">
        <v>993.51400000000001</v>
      </c>
      <c r="V6" s="122">
        <v>994.37900000000002</v>
      </c>
      <c r="W6" s="123">
        <v>995.12400000000002</v>
      </c>
      <c r="X6" s="122">
        <v>995.90499999999997</v>
      </c>
      <c r="Y6" s="130">
        <v>996.59400000000005</v>
      </c>
      <c r="Z6" s="130"/>
      <c r="AA6" s="130"/>
      <c r="AB6" s="130">
        <v>997.53200000000004</v>
      </c>
      <c r="AC6" s="130">
        <v>998.32299999999998</v>
      </c>
      <c r="AD6" s="130">
        <v>999.08500000000004</v>
      </c>
      <c r="AE6" s="130">
        <v>999.74300000000005</v>
      </c>
      <c r="AF6" s="130">
        <v>1000.477</v>
      </c>
      <c r="AG6" s="130">
        <v>1001.172</v>
      </c>
      <c r="AH6" s="96"/>
      <c r="AI6" s="135">
        <v>1001.823</v>
      </c>
      <c r="AJ6" s="238"/>
    </row>
    <row r="7" spans="1:37" outlineLevel="1">
      <c r="A7" s="33"/>
      <c r="B7" s="39" t="s">
        <v>2</v>
      </c>
      <c r="C7" s="67" t="s">
        <v>102</v>
      </c>
      <c r="D7" s="36"/>
      <c r="E7" s="37">
        <f>AGUSTUS!AJ35</f>
        <v>12588</v>
      </c>
      <c r="F7" s="124"/>
      <c r="G7" s="124">
        <v>12588</v>
      </c>
      <c r="H7" s="124">
        <v>12605</v>
      </c>
      <c r="I7" s="124">
        <v>12618</v>
      </c>
      <c r="J7" s="124">
        <v>12630</v>
      </c>
      <c r="K7" s="124">
        <v>12637</v>
      </c>
      <c r="L7" s="124"/>
      <c r="M7" s="124"/>
      <c r="N7" s="124">
        <v>12648</v>
      </c>
      <c r="O7" s="124">
        <v>12664</v>
      </c>
      <c r="P7" s="124">
        <v>12677</v>
      </c>
      <c r="Q7" s="124">
        <v>12689</v>
      </c>
      <c r="R7" s="124">
        <v>12698</v>
      </c>
      <c r="S7" s="124"/>
      <c r="T7" s="124"/>
      <c r="U7" s="124">
        <v>12710</v>
      </c>
      <c r="V7" s="124">
        <v>12725</v>
      </c>
      <c r="W7" s="123">
        <v>12740</v>
      </c>
      <c r="X7" s="124">
        <v>12755</v>
      </c>
      <c r="Y7" s="131">
        <v>12768</v>
      </c>
      <c r="Z7" s="131"/>
      <c r="AA7" s="131"/>
      <c r="AB7" s="131">
        <v>12784</v>
      </c>
      <c r="AC7" s="131">
        <v>12798</v>
      </c>
      <c r="AD7" s="131">
        <v>12812</v>
      </c>
      <c r="AE7" s="131">
        <v>12825</v>
      </c>
      <c r="AF7" s="131">
        <v>12837</v>
      </c>
      <c r="AG7" s="131">
        <v>12850</v>
      </c>
      <c r="AH7" s="97"/>
      <c r="AI7" s="136">
        <v>12864</v>
      </c>
      <c r="AJ7" s="239"/>
    </row>
    <row r="8" spans="1:37" outlineLevel="1">
      <c r="A8" s="33"/>
      <c r="B8" s="39" t="s">
        <v>4</v>
      </c>
      <c r="C8" s="67" t="s">
        <v>102</v>
      </c>
      <c r="D8" s="36"/>
      <c r="E8" s="113">
        <v>23921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3"/>
      <c r="X8" s="125"/>
      <c r="Y8" s="132"/>
      <c r="Z8" s="132"/>
      <c r="AA8" s="132"/>
      <c r="AB8" s="132"/>
      <c r="AC8" s="132"/>
      <c r="AD8" s="132"/>
      <c r="AE8" s="132"/>
      <c r="AF8" s="132"/>
      <c r="AG8" s="132"/>
      <c r="AH8" s="98"/>
      <c r="AI8" s="137"/>
      <c r="AJ8" s="240"/>
    </row>
    <row r="9" spans="1:37" outlineLevel="1">
      <c r="A9" s="33"/>
      <c r="B9" s="39" t="s">
        <v>10</v>
      </c>
      <c r="C9" s="67" t="s">
        <v>102</v>
      </c>
      <c r="D9" s="36"/>
      <c r="E9" s="37">
        <f>AGUSTUS!AJ37</f>
        <v>2168.1999999999998</v>
      </c>
      <c r="F9" s="126"/>
      <c r="G9" s="126">
        <v>2168.1999999999998</v>
      </c>
      <c r="H9" s="126">
        <v>2171.4</v>
      </c>
      <c r="I9" s="126">
        <v>2174.3000000000002</v>
      </c>
      <c r="J9" s="126">
        <v>2176.1</v>
      </c>
      <c r="K9" s="126">
        <v>2176.5</v>
      </c>
      <c r="L9" s="126"/>
      <c r="M9" s="126"/>
      <c r="N9" s="126">
        <v>2176.9</v>
      </c>
      <c r="O9" s="126">
        <v>2180.4</v>
      </c>
      <c r="P9" s="126">
        <v>2182.4</v>
      </c>
      <c r="Q9" s="126">
        <v>2184.1</v>
      </c>
      <c r="R9" s="126">
        <v>2185.1</v>
      </c>
      <c r="S9" s="126"/>
      <c r="T9" s="126"/>
      <c r="U9" s="126">
        <v>2185.6</v>
      </c>
      <c r="V9" s="126">
        <v>2188.9</v>
      </c>
      <c r="W9" s="123">
        <v>2191.8000000000002</v>
      </c>
      <c r="X9" s="126">
        <v>2194.9</v>
      </c>
      <c r="Y9" s="133">
        <v>2196.6</v>
      </c>
      <c r="Z9" s="133"/>
      <c r="AA9" s="133"/>
      <c r="AB9" s="133">
        <v>2197.5</v>
      </c>
      <c r="AC9" s="133">
        <v>2199.5</v>
      </c>
      <c r="AD9" s="133">
        <v>2201.6</v>
      </c>
      <c r="AE9" s="133">
        <v>2203.8000000000002</v>
      </c>
      <c r="AF9" s="133">
        <v>2205.9</v>
      </c>
      <c r="AG9" s="133">
        <v>2208.1999999999998</v>
      </c>
      <c r="AH9" s="99"/>
      <c r="AI9" s="138">
        <v>2209.3000000000002</v>
      </c>
      <c r="AJ9" s="241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AGUSTUS!AJ38</f>
        <v>993.39</v>
      </c>
      <c r="F10" s="125"/>
      <c r="G10" s="125">
        <v>993.39</v>
      </c>
      <c r="H10" s="125">
        <v>995.55</v>
      </c>
      <c r="I10" s="125">
        <v>997.47</v>
      </c>
      <c r="J10" s="125">
        <v>998.53</v>
      </c>
      <c r="K10" s="125">
        <v>998.68</v>
      </c>
      <c r="L10" s="125"/>
      <c r="M10" s="125"/>
      <c r="N10" s="125">
        <v>999</v>
      </c>
      <c r="O10" s="125">
        <v>1001.3</v>
      </c>
      <c r="P10" s="125">
        <v>1002.5</v>
      </c>
      <c r="Q10" s="125">
        <v>1003.5</v>
      </c>
      <c r="R10" s="125">
        <v>1004.1</v>
      </c>
      <c r="S10" s="125"/>
      <c r="T10" s="125"/>
      <c r="U10" s="125">
        <v>1000.4</v>
      </c>
      <c r="V10" s="125">
        <v>1006.6</v>
      </c>
      <c r="W10" s="123">
        <v>1008.5</v>
      </c>
      <c r="X10" s="125">
        <v>1010.6</v>
      </c>
      <c r="Y10" s="133">
        <v>1011.5</v>
      </c>
      <c r="Z10" s="133"/>
      <c r="AA10" s="133"/>
      <c r="AB10" s="133">
        <v>1012.1</v>
      </c>
      <c r="AC10" s="133">
        <v>1013.4</v>
      </c>
      <c r="AD10" s="133">
        <v>1014.6</v>
      </c>
      <c r="AE10" s="133">
        <v>1016</v>
      </c>
      <c r="AF10" s="133">
        <v>1017.3</v>
      </c>
      <c r="AG10" s="133">
        <v>1018.8</v>
      </c>
      <c r="AH10" s="98"/>
      <c r="AI10" s="137">
        <v>1019.5</v>
      </c>
      <c r="AJ10" s="240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AGUSTUS!AJ39</f>
        <v>145.38</v>
      </c>
      <c r="F11" s="125"/>
      <c r="G11" s="125">
        <v>145.38</v>
      </c>
      <c r="H11" s="125">
        <v>145.44999999999999</v>
      </c>
      <c r="I11" s="125">
        <v>145.47999999999999</v>
      </c>
      <c r="J11" s="125">
        <v>145.59</v>
      </c>
      <c r="K11" s="125">
        <v>145.66999999999999</v>
      </c>
      <c r="L11" s="125"/>
      <c r="M11" s="125"/>
      <c r="N11" s="125">
        <v>145.74</v>
      </c>
      <c r="O11" s="125">
        <v>145.85</v>
      </c>
      <c r="P11" s="125">
        <v>145.94</v>
      </c>
      <c r="Q11" s="125">
        <v>145.99</v>
      </c>
      <c r="R11" s="125">
        <v>146.03</v>
      </c>
      <c r="S11" s="125"/>
      <c r="T11" s="125"/>
      <c r="U11" s="125">
        <v>146.1</v>
      </c>
      <c r="V11" s="125">
        <v>146.16999999999999</v>
      </c>
      <c r="W11" s="123">
        <v>146.24</v>
      </c>
      <c r="X11" s="125">
        <v>146.29</v>
      </c>
      <c r="Y11" s="132">
        <v>146.35</v>
      </c>
      <c r="Z11" s="132"/>
      <c r="AA11" s="132"/>
      <c r="AB11" s="132">
        <v>146.41999999999999</v>
      </c>
      <c r="AC11" s="132">
        <v>146.51</v>
      </c>
      <c r="AD11" s="132">
        <v>146.58000000000001</v>
      </c>
      <c r="AE11" s="132">
        <v>146.66</v>
      </c>
      <c r="AF11" s="132">
        <v>146.63</v>
      </c>
      <c r="AG11" s="132">
        <v>146.78</v>
      </c>
      <c r="AH11" s="98"/>
      <c r="AI11" s="137">
        <v>146.81</v>
      </c>
      <c r="AJ11" s="240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AGUSTUS!AJ40</f>
        <v>22.821999999999999</v>
      </c>
      <c r="F12" s="122"/>
      <c r="G12" s="122">
        <v>22.821999999999999</v>
      </c>
      <c r="H12" s="122">
        <v>22.956</v>
      </c>
      <c r="I12" s="122">
        <v>23.042000000000002</v>
      </c>
      <c r="J12" s="122">
        <v>23.129000000000001</v>
      </c>
      <c r="K12" s="122">
        <v>23.155999999999999</v>
      </c>
      <c r="L12" s="122"/>
      <c r="M12" s="122"/>
      <c r="N12" s="122">
        <v>23.173999999999999</v>
      </c>
      <c r="O12" s="122">
        <v>23.262</v>
      </c>
      <c r="P12" s="122">
        <v>23.35</v>
      </c>
      <c r="Q12" s="122">
        <v>23.44</v>
      </c>
      <c r="R12" s="122">
        <v>23.481000000000002</v>
      </c>
      <c r="S12" s="122"/>
      <c r="T12" s="122"/>
      <c r="U12" s="122">
        <v>23.51</v>
      </c>
      <c r="V12" s="122">
        <v>23.724</v>
      </c>
      <c r="W12" s="123">
        <v>23.963999999999999</v>
      </c>
      <c r="X12" s="122">
        <v>24.074999999999999</v>
      </c>
      <c r="Y12" s="130">
        <v>24.125</v>
      </c>
      <c r="Z12" s="130"/>
      <c r="AA12" s="130"/>
      <c r="AB12" s="130">
        <v>24.207999999999998</v>
      </c>
      <c r="AC12" s="130">
        <v>24.460999999999999</v>
      </c>
      <c r="AD12" s="130">
        <v>24.699000000000002</v>
      </c>
      <c r="AE12" s="130">
        <v>24.815000000000001</v>
      </c>
      <c r="AF12" s="130">
        <v>24.902999999999999</v>
      </c>
      <c r="AG12" s="130">
        <v>25.001999999999999</v>
      </c>
      <c r="AH12" s="96"/>
      <c r="AI12" s="135">
        <v>25.307300000000001</v>
      </c>
      <c r="AJ12" s="238"/>
    </row>
    <row r="13" spans="1:37" outlineLevel="1">
      <c r="A13" s="33"/>
      <c r="B13" s="62" t="s">
        <v>43</v>
      </c>
      <c r="C13" s="67" t="s">
        <v>102</v>
      </c>
      <c r="D13" s="36"/>
      <c r="E13" s="37">
        <f>AGUSTUS!AJ41</f>
        <v>1.2392000000000001</v>
      </c>
      <c r="F13" s="122"/>
      <c r="G13" s="122">
        <v>1.2392000000000001</v>
      </c>
      <c r="H13" s="122">
        <v>1.2407999999999999</v>
      </c>
      <c r="I13" s="122">
        <v>1.2422</v>
      </c>
      <c r="J13" s="122">
        <v>1.2437</v>
      </c>
      <c r="K13" s="122">
        <v>1.2452000000000001</v>
      </c>
      <c r="L13" s="122"/>
      <c r="M13" s="122"/>
      <c r="N13" s="122">
        <v>1.25</v>
      </c>
      <c r="O13" s="127">
        <v>1.2515000000000001</v>
      </c>
      <c r="P13" s="122">
        <v>1.2529999999999999</v>
      </c>
      <c r="Q13" s="122">
        <v>1.2544999999999999</v>
      </c>
      <c r="R13" s="122">
        <v>1.2562</v>
      </c>
      <c r="S13" s="122"/>
      <c r="T13" s="122"/>
      <c r="U13" s="122">
        <v>1.2605</v>
      </c>
      <c r="V13" s="122">
        <v>1.2658</v>
      </c>
      <c r="W13" s="123">
        <v>1.2854000000000001</v>
      </c>
      <c r="X13" s="122">
        <v>1.3008999999999999</v>
      </c>
      <c r="Y13" s="130">
        <v>1.3024</v>
      </c>
      <c r="Z13" s="130"/>
      <c r="AA13" s="130"/>
      <c r="AB13" s="130">
        <v>1.3069999999999999</v>
      </c>
      <c r="AC13" s="130">
        <v>1.3085</v>
      </c>
      <c r="AD13" s="130">
        <v>1.3181</v>
      </c>
      <c r="AE13" s="130">
        <v>1.3347</v>
      </c>
      <c r="AF13" s="130">
        <v>1.3361000000000001</v>
      </c>
      <c r="AG13" s="130">
        <v>1.3376999999999999</v>
      </c>
      <c r="AH13" s="96"/>
      <c r="AI13" s="135">
        <v>1.34</v>
      </c>
      <c r="AJ13" s="238"/>
    </row>
    <row r="14" spans="1:37" outlineLevel="1">
      <c r="A14" s="33"/>
      <c r="B14" s="39" t="s">
        <v>1</v>
      </c>
      <c r="C14" s="67" t="s">
        <v>102</v>
      </c>
      <c r="D14" s="36"/>
      <c r="E14" s="37">
        <f>AGUSTUS!AJ42</f>
        <v>666.4</v>
      </c>
      <c r="F14" s="125"/>
      <c r="G14" s="125">
        <v>666.4</v>
      </c>
      <c r="H14" s="125">
        <v>666.8</v>
      </c>
      <c r="I14" s="125">
        <v>667.05</v>
      </c>
      <c r="J14" s="125">
        <v>667.48</v>
      </c>
      <c r="K14" s="125">
        <v>667.89</v>
      </c>
      <c r="L14" s="125"/>
      <c r="M14" s="125"/>
      <c r="N14" s="125">
        <v>668.44</v>
      </c>
      <c r="O14" s="125">
        <v>668.91</v>
      </c>
      <c r="P14" s="125">
        <v>669.3</v>
      </c>
      <c r="Q14" s="125">
        <v>669.68</v>
      </c>
      <c r="R14" s="125">
        <v>669.97</v>
      </c>
      <c r="S14" s="125"/>
      <c r="T14" s="125"/>
      <c r="U14" s="125">
        <v>670.55</v>
      </c>
      <c r="V14" s="125">
        <v>670.94</v>
      </c>
      <c r="W14" s="123">
        <v>671.39</v>
      </c>
      <c r="X14" s="125">
        <v>671.85</v>
      </c>
      <c r="Y14" s="132">
        <v>672.35</v>
      </c>
      <c r="Z14" s="132"/>
      <c r="AA14" s="132"/>
      <c r="AB14" s="132">
        <v>673.1</v>
      </c>
      <c r="AC14" s="132">
        <v>673.51</v>
      </c>
      <c r="AD14" s="132">
        <v>673.95</v>
      </c>
      <c r="AE14" s="132">
        <v>674.36</v>
      </c>
      <c r="AF14" s="132">
        <v>674.76</v>
      </c>
      <c r="AG14" s="132">
        <v>675.18</v>
      </c>
      <c r="AH14" s="98"/>
      <c r="AI14" s="137">
        <v>675.57</v>
      </c>
      <c r="AJ14" s="240"/>
    </row>
    <row r="15" spans="1:37" outlineLevel="1">
      <c r="A15" s="33"/>
      <c r="B15" s="39" t="s">
        <v>41</v>
      </c>
      <c r="C15" s="67" t="s">
        <v>102</v>
      </c>
      <c r="D15" s="36"/>
      <c r="E15" s="37">
        <f>AGUSTUS!AJ43</f>
        <v>595.62</v>
      </c>
      <c r="F15" s="125"/>
      <c r="G15" s="125">
        <v>595.62</v>
      </c>
      <c r="H15" s="125">
        <v>595.99</v>
      </c>
      <c r="I15" s="125">
        <v>596.16999999999996</v>
      </c>
      <c r="J15" s="125">
        <v>596.61</v>
      </c>
      <c r="K15" s="125">
        <v>597.04</v>
      </c>
      <c r="L15" s="125"/>
      <c r="M15" s="125"/>
      <c r="N15" s="125">
        <v>597.57000000000005</v>
      </c>
      <c r="O15" s="125">
        <v>598.08000000000004</v>
      </c>
      <c r="P15" s="125">
        <v>598.47</v>
      </c>
      <c r="Q15" s="125">
        <v>598.84</v>
      </c>
      <c r="R15" s="125">
        <v>599.13</v>
      </c>
      <c r="S15" s="125"/>
      <c r="T15" s="125"/>
      <c r="U15" s="125">
        <v>599.61</v>
      </c>
      <c r="V15" s="125">
        <v>599.97</v>
      </c>
      <c r="W15" s="123">
        <v>600.30999999999995</v>
      </c>
      <c r="X15" s="125">
        <v>600.72</v>
      </c>
      <c r="Y15" s="132">
        <v>601.23</v>
      </c>
      <c r="Z15" s="132"/>
      <c r="AA15" s="132"/>
      <c r="AB15" s="132">
        <v>602.13</v>
      </c>
      <c r="AC15" s="132">
        <v>602.70000000000005</v>
      </c>
      <c r="AD15" s="132">
        <v>603.19000000000005</v>
      </c>
      <c r="AE15" s="132">
        <v>603.64</v>
      </c>
      <c r="AF15" s="132">
        <v>604.04</v>
      </c>
      <c r="AG15" s="132">
        <v>604.44000000000005</v>
      </c>
      <c r="AH15" s="98"/>
      <c r="AI15" s="137">
        <v>604.74</v>
      </c>
      <c r="AJ15" s="240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AGUSTUS!AJ44</f>
        <v>1561.4</v>
      </c>
      <c r="F16" s="126"/>
      <c r="G16" s="126">
        <v>1561.4</v>
      </c>
      <c r="H16" s="126">
        <v>1563.1</v>
      </c>
      <c r="I16" s="126">
        <v>1564.3</v>
      </c>
      <c r="J16" s="126">
        <v>1565.3</v>
      </c>
      <c r="K16" s="126">
        <v>1566.3</v>
      </c>
      <c r="L16" s="126"/>
      <c r="M16" s="126"/>
      <c r="N16" s="126">
        <v>1568.7</v>
      </c>
      <c r="O16" s="126">
        <v>1570.1</v>
      </c>
      <c r="P16" s="126">
        <v>1571.5</v>
      </c>
      <c r="Q16" s="126">
        <v>1572.8</v>
      </c>
      <c r="R16" s="126">
        <v>1574.1</v>
      </c>
      <c r="S16" s="126"/>
      <c r="T16" s="126"/>
      <c r="U16" s="126">
        <v>1576.6</v>
      </c>
      <c r="V16" s="126">
        <v>1578.4</v>
      </c>
      <c r="W16" s="123">
        <v>1580</v>
      </c>
      <c r="X16" s="126">
        <v>1581.5</v>
      </c>
      <c r="Y16" s="133">
        <v>1583.1</v>
      </c>
      <c r="Z16" s="133"/>
      <c r="AA16" s="133"/>
      <c r="AB16" s="133">
        <v>1585.9</v>
      </c>
      <c r="AC16" s="133">
        <v>1587.5</v>
      </c>
      <c r="AD16" s="133">
        <v>1589.1</v>
      </c>
      <c r="AE16" s="133">
        <v>1590.5</v>
      </c>
      <c r="AF16" s="133">
        <v>1591.9</v>
      </c>
      <c r="AG16" s="133">
        <v>1593.4</v>
      </c>
      <c r="AH16" s="99"/>
      <c r="AI16" s="138">
        <v>1595.4</v>
      </c>
      <c r="AJ16" s="241"/>
    </row>
    <row r="17" spans="1:36" outlineLevel="1">
      <c r="A17" s="33"/>
      <c r="B17" s="39" t="s">
        <v>13</v>
      </c>
      <c r="C17" s="67" t="s">
        <v>102</v>
      </c>
      <c r="D17" s="36"/>
      <c r="E17" s="37">
        <f>AGUSTUS!AJ45</f>
        <v>24.34</v>
      </c>
      <c r="F17" s="122"/>
      <c r="G17" s="122">
        <v>24.34</v>
      </c>
      <c r="H17" s="122">
        <v>24.356999999999999</v>
      </c>
      <c r="I17" s="122">
        <v>24.388000000000002</v>
      </c>
      <c r="J17" s="122">
        <v>24.419</v>
      </c>
      <c r="K17" s="122">
        <v>24.425999999999998</v>
      </c>
      <c r="L17" s="122"/>
      <c r="M17" s="122"/>
      <c r="N17" s="122">
        <v>24.434999999999999</v>
      </c>
      <c r="O17" s="122">
        <v>24.48</v>
      </c>
      <c r="P17" s="122">
        <v>24.518999999999998</v>
      </c>
      <c r="Q17" s="122">
        <v>24.533999999999999</v>
      </c>
      <c r="R17" s="122">
        <v>24.54</v>
      </c>
      <c r="S17" s="122"/>
      <c r="T17" s="122"/>
      <c r="U17" s="122">
        <v>24.545000000000002</v>
      </c>
      <c r="V17" s="122">
        <v>24.585000000000001</v>
      </c>
      <c r="W17" s="123">
        <v>24.603999999999999</v>
      </c>
      <c r="X17" s="122">
        <v>24.619</v>
      </c>
      <c r="Y17" s="130">
        <v>24.663</v>
      </c>
      <c r="Z17" s="130"/>
      <c r="AA17" s="130"/>
      <c r="AB17" s="130">
        <v>24.672000000000001</v>
      </c>
      <c r="AC17" s="130">
        <v>24.69</v>
      </c>
      <c r="AD17" s="130">
        <v>24.712</v>
      </c>
      <c r="AE17" s="130">
        <v>24.73</v>
      </c>
      <c r="AF17" s="130">
        <v>24.745000000000001</v>
      </c>
      <c r="AG17" s="130">
        <v>24.760999999999999</v>
      </c>
      <c r="AH17" s="96"/>
      <c r="AI17" s="135">
        <v>24.774000000000001</v>
      </c>
      <c r="AJ17" s="238"/>
    </row>
    <row r="18" spans="1:36" outlineLevel="1">
      <c r="A18" s="33"/>
      <c r="B18" s="39" t="s">
        <v>14</v>
      </c>
      <c r="C18" s="67" t="s">
        <v>102</v>
      </c>
      <c r="D18" s="36"/>
      <c r="E18" s="37">
        <f>AGUSTUS!AJ46</f>
        <v>4.1881000000000004</v>
      </c>
      <c r="F18" s="128"/>
      <c r="G18" s="128">
        <v>4.1881000000000004</v>
      </c>
      <c r="H18" s="128">
        <v>4.1913</v>
      </c>
      <c r="I18" s="128">
        <v>4.1944999999999997</v>
      </c>
      <c r="J18" s="128">
        <v>4.1980000000000004</v>
      </c>
      <c r="K18" s="126">
        <v>4.2012999999999998</v>
      </c>
      <c r="L18" s="126"/>
      <c r="M18" s="128"/>
      <c r="N18" s="126">
        <v>4.2111999999999998</v>
      </c>
      <c r="O18" s="126">
        <v>4.2140000000000004</v>
      </c>
      <c r="P18" s="128">
        <v>4.2176</v>
      </c>
      <c r="Q18" s="128">
        <v>4.2206999999999999</v>
      </c>
      <c r="R18" s="128">
        <v>4.2244000000000002</v>
      </c>
      <c r="S18" s="128"/>
      <c r="T18" s="128"/>
      <c r="U18" s="128">
        <v>4.2332000000000001</v>
      </c>
      <c r="V18" s="128">
        <v>4.2363999999999997</v>
      </c>
      <c r="W18" s="123">
        <v>4.2394999999999996</v>
      </c>
      <c r="X18" s="128">
        <v>4.2426000000000004</v>
      </c>
      <c r="Y18" s="134">
        <v>4.2455999999999996</v>
      </c>
      <c r="Z18" s="134"/>
      <c r="AA18" s="134"/>
      <c r="AB18" s="134">
        <v>4.2552000000000003</v>
      </c>
      <c r="AC18" s="134">
        <v>4.2584</v>
      </c>
      <c r="AD18" s="134">
        <v>4.2614000000000001</v>
      </c>
      <c r="AE18" s="134">
        <v>4.2641999999999998</v>
      </c>
      <c r="AF18" s="134">
        <v>4.2671999999999999</v>
      </c>
      <c r="AG18" s="134">
        <v>4.2705000000000002</v>
      </c>
      <c r="AH18" s="100"/>
      <c r="AI18" s="139">
        <v>4.2770000000000001</v>
      </c>
      <c r="AJ18" s="242"/>
    </row>
    <row r="19" spans="1:36" outlineLevel="1">
      <c r="A19" s="33"/>
      <c r="B19" s="39" t="s">
        <v>15</v>
      </c>
      <c r="C19" s="67" t="s">
        <v>102</v>
      </c>
      <c r="D19" s="36"/>
      <c r="E19" s="37">
        <f>AGUSTUS!AJ47</f>
        <v>72.41</v>
      </c>
      <c r="F19" s="122"/>
      <c r="G19" s="122">
        <v>72.41</v>
      </c>
      <c r="H19" s="122">
        <v>72.436000000000007</v>
      </c>
      <c r="I19" s="122">
        <v>72.436000000000007</v>
      </c>
      <c r="J19" s="122">
        <v>72.436999999999998</v>
      </c>
      <c r="K19" s="122">
        <v>72.436999999999998</v>
      </c>
      <c r="L19" s="122"/>
      <c r="M19" s="122"/>
      <c r="N19" s="122">
        <v>72.438000000000002</v>
      </c>
      <c r="O19" s="122">
        <v>72.438000000000002</v>
      </c>
      <c r="P19" s="122">
        <v>72.438000000000002</v>
      </c>
      <c r="Q19" s="122">
        <v>72.438000000000002</v>
      </c>
      <c r="R19" s="122">
        <v>72.438000000000002</v>
      </c>
      <c r="S19" s="122"/>
      <c r="T19" s="122"/>
      <c r="U19" s="122">
        <v>72.438999999999993</v>
      </c>
      <c r="V19" s="122">
        <v>72.438999999999993</v>
      </c>
      <c r="W19" s="123">
        <v>72.438999999999993</v>
      </c>
      <c r="X19" s="122">
        <v>72.438999999999993</v>
      </c>
      <c r="Y19" s="130">
        <v>72.438999999999993</v>
      </c>
      <c r="Z19" s="130"/>
      <c r="AA19" s="130"/>
      <c r="AB19" s="130">
        <v>72.44</v>
      </c>
      <c r="AC19" s="130">
        <v>72.441000000000003</v>
      </c>
      <c r="AD19" s="130">
        <v>72.441000000000003</v>
      </c>
      <c r="AE19" s="130">
        <v>72.441999999999993</v>
      </c>
      <c r="AF19" s="130">
        <v>72.441999999999993</v>
      </c>
      <c r="AG19" s="130">
        <v>72.441999999999993</v>
      </c>
      <c r="AH19" s="96"/>
      <c r="AI19" s="135">
        <v>72.442999999999998</v>
      </c>
      <c r="AJ19" s="238"/>
    </row>
    <row r="20" spans="1:36" outlineLevel="1">
      <c r="A20" s="33"/>
      <c r="B20" s="39" t="s">
        <v>16</v>
      </c>
      <c r="C20" s="67" t="s">
        <v>102</v>
      </c>
      <c r="D20" s="36"/>
      <c r="E20" s="37">
        <f>AGUSTUS!AJ48</f>
        <v>346.45</v>
      </c>
      <c r="F20" s="125"/>
      <c r="G20" s="125">
        <v>346.45</v>
      </c>
      <c r="H20" s="125">
        <v>346.66</v>
      </c>
      <c r="I20" s="125">
        <v>346.85</v>
      </c>
      <c r="J20" s="125">
        <v>347.04</v>
      </c>
      <c r="K20" s="125">
        <v>347.22</v>
      </c>
      <c r="L20" s="125"/>
      <c r="M20" s="125"/>
      <c r="N20" s="125">
        <v>347.83</v>
      </c>
      <c r="O20" s="125">
        <v>348.04</v>
      </c>
      <c r="P20" s="125">
        <v>348.26</v>
      </c>
      <c r="Q20" s="125">
        <v>348.47</v>
      </c>
      <c r="R20" s="125">
        <v>348.69</v>
      </c>
      <c r="S20" s="125"/>
      <c r="T20" s="125"/>
      <c r="U20" s="125">
        <v>349.27</v>
      </c>
      <c r="V20" s="125">
        <v>349.49</v>
      </c>
      <c r="W20" s="123">
        <v>349.7</v>
      </c>
      <c r="X20" s="125">
        <v>349.91</v>
      </c>
      <c r="Y20" s="132">
        <v>350.13</v>
      </c>
      <c r="Z20" s="132"/>
      <c r="AA20" s="132"/>
      <c r="AB20" s="132">
        <v>350.76</v>
      </c>
      <c r="AC20" s="132">
        <v>350.98</v>
      </c>
      <c r="AD20" s="132">
        <v>351.21</v>
      </c>
      <c r="AE20" s="132">
        <v>351.43</v>
      </c>
      <c r="AF20" s="132">
        <v>351.64</v>
      </c>
      <c r="AG20" s="132">
        <v>351.86</v>
      </c>
      <c r="AH20" s="98"/>
      <c r="AI20" s="137">
        <v>352.27</v>
      </c>
      <c r="AJ20" s="240"/>
    </row>
    <row r="21" spans="1:36" outlineLevel="1">
      <c r="A21" s="33"/>
      <c r="B21" s="39" t="s">
        <v>17</v>
      </c>
      <c r="C21" s="67" t="s">
        <v>102</v>
      </c>
      <c r="D21" s="36"/>
      <c r="E21" s="37">
        <f>AGUSTUS!AJ49</f>
        <v>101.011</v>
      </c>
      <c r="F21" s="122"/>
      <c r="G21" s="122">
        <v>101.011</v>
      </c>
      <c r="H21" s="122">
        <v>101.502</v>
      </c>
      <c r="I21" s="122">
        <v>101.964</v>
      </c>
      <c r="J21" s="122">
        <v>102.44799999999999</v>
      </c>
      <c r="K21" s="122">
        <v>102.988</v>
      </c>
      <c r="L21" s="122"/>
      <c r="M21" s="122"/>
      <c r="N21" s="122">
        <v>104.32</v>
      </c>
      <c r="O21" s="122">
        <v>104.83799999999999</v>
      </c>
      <c r="P21" s="122">
        <v>105.37</v>
      </c>
      <c r="Q21" s="122">
        <v>105.89</v>
      </c>
      <c r="R21" s="122">
        <v>106.398</v>
      </c>
      <c r="S21" s="122"/>
      <c r="T21" s="122"/>
      <c r="U21" s="122">
        <v>107.74</v>
      </c>
      <c r="V21" s="122">
        <v>108.22</v>
      </c>
      <c r="W21" s="123">
        <v>108.923</v>
      </c>
      <c r="X21" s="122">
        <v>109.18</v>
      </c>
      <c r="Y21" s="130">
        <v>109.71899999999999</v>
      </c>
      <c r="Z21" s="130"/>
      <c r="AA21" s="130"/>
      <c r="AB21" s="130">
        <v>111.20399999999999</v>
      </c>
      <c r="AC21" s="130">
        <v>111.706</v>
      </c>
      <c r="AD21" s="130">
        <v>112.24</v>
      </c>
      <c r="AE21" s="130">
        <v>112.779</v>
      </c>
      <c r="AF21" s="130">
        <v>113.31</v>
      </c>
      <c r="AG21" s="130">
        <v>113.82706</v>
      </c>
      <c r="AH21" s="96"/>
      <c r="AI21" s="135">
        <v>114.76600000000001</v>
      </c>
      <c r="AJ21" s="238"/>
    </row>
    <row r="22" spans="1:36" outlineLevel="1">
      <c r="A22" s="33"/>
      <c r="B22" s="60" t="s">
        <v>98</v>
      </c>
      <c r="C22" s="67" t="s">
        <v>102</v>
      </c>
      <c r="D22" s="36"/>
      <c r="E22" s="37">
        <f>AGUSTUS!AJ50</f>
        <v>3928</v>
      </c>
      <c r="F22" s="126"/>
      <c r="G22" s="126">
        <v>3928</v>
      </c>
      <c r="H22" s="126">
        <v>3935.4</v>
      </c>
      <c r="I22" s="126">
        <v>3941.3</v>
      </c>
      <c r="J22" s="126">
        <v>3946.7</v>
      </c>
      <c r="K22" s="126">
        <v>3948.5</v>
      </c>
      <c r="L22" s="126"/>
      <c r="M22" s="126"/>
      <c r="N22" s="126">
        <v>3950</v>
      </c>
      <c r="O22" s="126">
        <v>3956.7</v>
      </c>
      <c r="P22" s="126">
        <v>3962.5</v>
      </c>
      <c r="Q22" s="126">
        <v>3967.7</v>
      </c>
      <c r="R22" s="126">
        <v>3970.6</v>
      </c>
      <c r="S22" s="126"/>
      <c r="T22" s="126"/>
      <c r="U22" s="126">
        <v>3972.2</v>
      </c>
      <c r="V22" s="126">
        <v>3978.4</v>
      </c>
      <c r="W22" s="123">
        <v>3985</v>
      </c>
      <c r="X22" s="126">
        <v>3991.4</v>
      </c>
      <c r="Y22" s="133">
        <v>3996.8</v>
      </c>
      <c r="Z22" s="133"/>
      <c r="AA22" s="133"/>
      <c r="AB22" s="133">
        <v>4000.5</v>
      </c>
      <c r="AC22" s="133">
        <v>4006.4</v>
      </c>
      <c r="AD22" s="133">
        <v>4012.6</v>
      </c>
      <c r="AE22" s="133">
        <v>4018</v>
      </c>
      <c r="AF22" s="133">
        <v>4022.7</v>
      </c>
      <c r="AG22" s="133">
        <v>4028</v>
      </c>
      <c r="AH22" s="99"/>
      <c r="AI22" s="138">
        <v>4033.1</v>
      </c>
      <c r="AJ22" s="241"/>
    </row>
    <row r="23" spans="1:36" outlineLevel="1">
      <c r="A23" s="33"/>
      <c r="B23" s="63" t="s">
        <v>95</v>
      </c>
      <c r="C23" s="67" t="s">
        <v>102</v>
      </c>
      <c r="D23" s="36"/>
      <c r="E23" s="37">
        <f>AGUSTUS!AJ51</f>
        <v>27.491</v>
      </c>
      <c r="F23" s="122"/>
      <c r="G23" s="122">
        <v>27.491</v>
      </c>
      <c r="H23" s="122">
        <v>27.690999999999999</v>
      </c>
      <c r="I23" s="122">
        <v>27.922000000000001</v>
      </c>
      <c r="J23" s="122">
        <v>28.138999999999999</v>
      </c>
      <c r="K23" s="122">
        <v>28.245999999999999</v>
      </c>
      <c r="L23" s="122"/>
      <c r="M23" s="122"/>
      <c r="N23" s="122">
        <v>28.338999999999999</v>
      </c>
      <c r="O23" s="122">
        <v>28.553999999999998</v>
      </c>
      <c r="P23" s="122">
        <v>28.728000000000002</v>
      </c>
      <c r="Q23" s="122">
        <v>28.893000000000001</v>
      </c>
      <c r="R23" s="122">
        <v>28.986999999999998</v>
      </c>
      <c r="S23" s="122"/>
      <c r="T23" s="122"/>
      <c r="U23" s="122">
        <v>29.053999999999998</v>
      </c>
      <c r="V23" s="122">
        <v>29.238</v>
      </c>
      <c r="W23" s="123">
        <v>29.414000000000001</v>
      </c>
      <c r="X23" s="122">
        <v>29.643000000000001</v>
      </c>
      <c r="Y23" s="130">
        <v>29.875</v>
      </c>
      <c r="Z23" s="130"/>
      <c r="AA23" s="130"/>
      <c r="AB23" s="130">
        <v>30.048999999999999</v>
      </c>
      <c r="AC23" s="130">
        <v>30.05</v>
      </c>
      <c r="AD23" s="130">
        <v>30.547000000000001</v>
      </c>
      <c r="AE23" s="130">
        <v>30.719000000000001</v>
      </c>
      <c r="AF23" s="130">
        <v>30.882999999999999</v>
      </c>
      <c r="AG23" s="130">
        <v>31.06</v>
      </c>
      <c r="AH23" s="96"/>
      <c r="AI23" s="135">
        <v>31.161000000000001</v>
      </c>
      <c r="AJ23" s="238"/>
    </row>
    <row r="24" spans="1:36" outlineLevel="1">
      <c r="A24" s="33"/>
      <c r="B24" s="63" t="s">
        <v>99</v>
      </c>
      <c r="C24" s="67" t="s">
        <v>102</v>
      </c>
      <c r="D24" s="36"/>
      <c r="E24" s="37">
        <f>AGUSTUS!AJ52</f>
        <v>198.94</v>
      </c>
      <c r="F24" s="125"/>
      <c r="G24" s="125">
        <v>198.94</v>
      </c>
      <c r="H24" s="125">
        <v>198.96</v>
      </c>
      <c r="I24" s="125">
        <v>198.97</v>
      </c>
      <c r="J24" s="125">
        <v>198.98</v>
      </c>
      <c r="K24" s="125">
        <v>199</v>
      </c>
      <c r="L24" s="125"/>
      <c r="M24" s="125"/>
      <c r="N24" s="125">
        <v>199.04</v>
      </c>
      <c r="O24" s="125">
        <v>199.05</v>
      </c>
      <c r="P24" s="125">
        <v>199.06</v>
      </c>
      <c r="Q24" s="125">
        <v>199.08</v>
      </c>
      <c r="R24" s="125">
        <v>199.09</v>
      </c>
      <c r="S24" s="125"/>
      <c r="T24" s="125"/>
      <c r="U24" s="125">
        <v>199.13</v>
      </c>
      <c r="V24" s="125">
        <v>199.15</v>
      </c>
      <c r="W24" s="123">
        <v>199.16</v>
      </c>
      <c r="X24" s="125">
        <v>199.17</v>
      </c>
      <c r="Y24" s="132">
        <v>199.19</v>
      </c>
      <c r="Z24" s="132"/>
      <c r="AA24" s="132"/>
      <c r="AB24" s="132">
        <v>199.23</v>
      </c>
      <c r="AC24" s="132">
        <v>199.24</v>
      </c>
      <c r="AD24" s="132">
        <v>199.25</v>
      </c>
      <c r="AE24" s="132">
        <v>199.27</v>
      </c>
      <c r="AF24" s="132">
        <v>199.28</v>
      </c>
      <c r="AG24" s="132">
        <v>199.3</v>
      </c>
      <c r="AH24" s="96"/>
      <c r="AI24" s="137">
        <v>199.32</v>
      </c>
      <c r="AJ24" s="240"/>
    </row>
    <row r="25" spans="1:36" outlineLevel="1">
      <c r="A25" s="33"/>
      <c r="B25" s="63" t="s">
        <v>100</v>
      </c>
      <c r="C25" s="67" t="s">
        <v>102</v>
      </c>
      <c r="D25" s="36"/>
      <c r="E25" s="37">
        <f>AGUSTUS!AJ53</f>
        <v>190</v>
      </c>
      <c r="F25" s="125"/>
      <c r="G25" s="125">
        <v>190</v>
      </c>
      <c r="H25" s="125">
        <v>194.1</v>
      </c>
      <c r="I25" s="125">
        <v>196.84</v>
      </c>
      <c r="J25" s="125">
        <v>199.13</v>
      </c>
      <c r="K25" s="125">
        <v>199.59</v>
      </c>
      <c r="L25" s="125"/>
      <c r="M25" s="125"/>
      <c r="N25" s="125">
        <v>200.27</v>
      </c>
      <c r="O25" s="125">
        <v>203.87</v>
      </c>
      <c r="P25" s="125">
        <v>206.63</v>
      </c>
      <c r="Q25" s="125">
        <v>208.95</v>
      </c>
      <c r="R25" s="125">
        <v>210.23</v>
      </c>
      <c r="S25" s="125"/>
      <c r="T25" s="125"/>
      <c r="U25" s="125">
        <v>210.99</v>
      </c>
      <c r="V25" s="125">
        <v>214.21</v>
      </c>
      <c r="W25" s="123">
        <v>217.62</v>
      </c>
      <c r="X25" s="125">
        <v>220.69</v>
      </c>
      <c r="Y25" s="132">
        <v>222.93</v>
      </c>
      <c r="Z25" s="132"/>
      <c r="AA25" s="132"/>
      <c r="AB25" s="132">
        <v>224.58</v>
      </c>
      <c r="AC25" s="132">
        <v>227.48</v>
      </c>
      <c r="AD25" s="132">
        <v>230.56</v>
      </c>
      <c r="AE25" s="132">
        <v>233.07</v>
      </c>
      <c r="AF25" s="132">
        <v>235.2</v>
      </c>
      <c r="AG25" s="132">
        <v>237.76</v>
      </c>
      <c r="AH25" s="98"/>
      <c r="AI25" s="137">
        <v>239.81</v>
      </c>
      <c r="AJ25" s="240"/>
    </row>
    <row r="26" spans="1:36" outlineLevel="1">
      <c r="A26" s="33"/>
      <c r="B26" s="63" t="s">
        <v>96</v>
      </c>
      <c r="C26" s="67" t="s">
        <v>102</v>
      </c>
      <c r="D26" s="36"/>
      <c r="E26" s="37">
        <f>AGUSTUS!AJ54</f>
        <v>187.06</v>
      </c>
      <c r="F26" s="125"/>
      <c r="G26" s="125">
        <v>187.06</v>
      </c>
      <c r="H26" s="125">
        <v>188.57</v>
      </c>
      <c r="I26" s="125">
        <v>190.15</v>
      </c>
      <c r="J26" s="125">
        <v>191.59</v>
      </c>
      <c r="K26" s="125">
        <v>192.27</v>
      </c>
      <c r="L26" s="125"/>
      <c r="M26" s="125"/>
      <c r="N26" s="125">
        <v>192.6</v>
      </c>
      <c r="O26" s="125">
        <v>194.1</v>
      </c>
      <c r="P26" s="125">
        <v>195.56</v>
      </c>
      <c r="Q26" s="125">
        <v>196.81</v>
      </c>
      <c r="R26" s="125">
        <v>197.53</v>
      </c>
      <c r="S26" s="125"/>
      <c r="T26" s="125"/>
      <c r="U26" s="125">
        <v>197.78</v>
      </c>
      <c r="V26" s="125">
        <v>199.27</v>
      </c>
      <c r="W26" s="123">
        <v>200.67</v>
      </c>
      <c r="X26" s="125">
        <v>202.06</v>
      </c>
      <c r="Y26" s="132">
        <v>203.34</v>
      </c>
      <c r="Z26" s="132"/>
      <c r="AA26" s="132"/>
      <c r="AB26" s="132">
        <v>204.13</v>
      </c>
      <c r="AC26" s="132">
        <v>204.1</v>
      </c>
      <c r="AD26" s="132">
        <v>206.37</v>
      </c>
      <c r="AE26" s="132">
        <v>207.68</v>
      </c>
      <c r="AF26" s="132">
        <v>208.77</v>
      </c>
      <c r="AG26" s="132">
        <v>209.93</v>
      </c>
      <c r="AH26" s="96"/>
      <c r="AI26" s="137">
        <v>210.66</v>
      </c>
      <c r="AJ26" s="238"/>
    </row>
    <row r="27" spans="1:36" outlineLevel="1">
      <c r="A27" s="33"/>
      <c r="B27" s="39" t="s">
        <v>19</v>
      </c>
      <c r="C27" s="67" t="s">
        <v>102</v>
      </c>
      <c r="D27" s="36"/>
      <c r="E27" s="37">
        <f>AGUSTUS!AJ55</f>
        <v>1504.8</v>
      </c>
      <c r="F27" s="126"/>
      <c r="G27" s="126">
        <v>1504.8</v>
      </c>
      <c r="H27" s="126">
        <v>1506</v>
      </c>
      <c r="I27" s="126">
        <v>1507.3</v>
      </c>
      <c r="J27" s="126">
        <v>1508.4</v>
      </c>
      <c r="K27" s="126">
        <v>1509.2</v>
      </c>
      <c r="L27" s="126"/>
      <c r="M27" s="126"/>
      <c r="N27" s="126">
        <v>1511.1</v>
      </c>
      <c r="O27" s="126">
        <v>1512.3</v>
      </c>
      <c r="P27" s="126">
        <v>1513.5</v>
      </c>
      <c r="Q27" s="126">
        <v>1514.7</v>
      </c>
      <c r="R27" s="126">
        <v>1515.8</v>
      </c>
      <c r="S27" s="126"/>
      <c r="T27" s="126"/>
      <c r="U27" s="126">
        <v>1517.8</v>
      </c>
      <c r="V27" s="126">
        <v>1519.1</v>
      </c>
      <c r="W27" s="123">
        <v>1520.4</v>
      </c>
      <c r="X27" s="126">
        <v>1521.7</v>
      </c>
      <c r="Y27" s="133">
        <v>1522.9</v>
      </c>
      <c r="Z27" s="133"/>
      <c r="AA27" s="133"/>
      <c r="AB27" s="133">
        <v>1525</v>
      </c>
      <c r="AC27" s="133">
        <v>1526.2</v>
      </c>
      <c r="AD27" s="133">
        <v>1527.5</v>
      </c>
      <c r="AE27" s="133">
        <v>1528.8</v>
      </c>
      <c r="AF27" s="133">
        <v>1530</v>
      </c>
      <c r="AG27" s="133">
        <v>1531.3</v>
      </c>
      <c r="AH27" s="99"/>
      <c r="AI27" s="138">
        <v>1533</v>
      </c>
      <c r="AJ27" s="241"/>
    </row>
    <row r="28" spans="1:36" outlineLevel="1">
      <c r="A28" s="33"/>
      <c r="B28" s="64" t="s">
        <v>97</v>
      </c>
      <c r="C28" s="67" t="s">
        <v>102</v>
      </c>
      <c r="D28" s="36"/>
      <c r="E28" s="37">
        <f>AGUSTUS!AJ56</f>
        <v>25.925000000000001</v>
      </c>
      <c r="F28" s="122"/>
      <c r="G28" s="122">
        <v>25.925000000000001</v>
      </c>
      <c r="H28" s="122">
        <v>26.084</v>
      </c>
      <c r="I28" s="122">
        <v>26.236999999999998</v>
      </c>
      <c r="J28" s="122">
        <v>26.425999999999998</v>
      </c>
      <c r="K28" s="122">
        <v>26.547999999999998</v>
      </c>
      <c r="L28" s="122"/>
      <c r="M28" s="122"/>
      <c r="N28" s="122">
        <v>26.984999999999999</v>
      </c>
      <c r="O28" s="122">
        <v>27.103000000000002</v>
      </c>
      <c r="P28" s="122">
        <v>27.21</v>
      </c>
      <c r="Q28" s="122">
        <v>27.32</v>
      </c>
      <c r="R28" s="122">
        <v>27.436</v>
      </c>
      <c r="S28" s="122"/>
      <c r="T28" s="122"/>
      <c r="U28" s="122">
        <v>27.748999999999999</v>
      </c>
      <c r="V28" s="122">
        <v>27.876000000000001</v>
      </c>
      <c r="W28" s="123">
        <v>28.004999999999999</v>
      </c>
      <c r="X28" s="122">
        <v>28.134</v>
      </c>
      <c r="Y28" s="130">
        <v>28.262</v>
      </c>
      <c r="Z28" s="130"/>
      <c r="AA28" s="130"/>
      <c r="AB28" s="130">
        <v>28.314</v>
      </c>
      <c r="AC28" s="130">
        <v>28.440999999999999</v>
      </c>
      <c r="AD28" s="130">
        <v>28.574000000000002</v>
      </c>
      <c r="AE28" s="130">
        <v>28.704000000000001</v>
      </c>
      <c r="AF28" s="130">
        <v>28.875</v>
      </c>
      <c r="AG28" s="130">
        <v>28.968408</v>
      </c>
      <c r="AH28" s="96"/>
      <c r="AI28" s="135">
        <v>29.206</v>
      </c>
      <c r="AJ28" s="238"/>
    </row>
    <row r="29" spans="1:36" outlineLevel="1">
      <c r="A29" s="33"/>
      <c r="B29" s="65" t="s">
        <v>56</v>
      </c>
      <c r="C29" s="67" t="s">
        <v>102</v>
      </c>
      <c r="D29" s="36"/>
      <c r="E29" s="37">
        <f>AGUSTUS!AJ57</f>
        <v>43.927</v>
      </c>
      <c r="F29" s="122"/>
      <c r="G29" s="122">
        <v>43.927</v>
      </c>
      <c r="H29" s="122">
        <v>44.081000000000003</v>
      </c>
      <c r="I29" s="122">
        <v>44.219000000000001</v>
      </c>
      <c r="J29" s="122">
        <v>44.383000000000003</v>
      </c>
      <c r="K29" s="122">
        <v>44.536000000000001</v>
      </c>
      <c r="L29" s="122"/>
      <c r="M29" s="122"/>
      <c r="N29" s="122">
        <v>44.78</v>
      </c>
      <c r="O29" s="122">
        <v>44.901000000000003</v>
      </c>
      <c r="P29" s="122">
        <v>45.036999999999999</v>
      </c>
      <c r="Q29" s="122">
        <v>45.167999999999999</v>
      </c>
      <c r="R29" s="122">
        <v>45.296999999999997</v>
      </c>
      <c r="S29" s="122"/>
      <c r="T29" s="122"/>
      <c r="U29" s="122">
        <v>45.563000000000002</v>
      </c>
      <c r="V29" s="122">
        <v>45.694000000000003</v>
      </c>
      <c r="W29" s="123">
        <v>45.826999999999998</v>
      </c>
      <c r="X29" s="122">
        <v>45.959000000000003</v>
      </c>
      <c r="Y29" s="130">
        <v>46.085000000000001</v>
      </c>
      <c r="Z29" s="130"/>
      <c r="AA29" s="130"/>
      <c r="AB29" s="130">
        <v>46.393999999999998</v>
      </c>
      <c r="AC29" s="130">
        <v>46.524000000000001</v>
      </c>
      <c r="AD29" s="130">
        <v>46.664000000000001</v>
      </c>
      <c r="AE29" s="130">
        <v>46.801000000000002</v>
      </c>
      <c r="AF29" s="130">
        <v>46.933</v>
      </c>
      <c r="AG29" s="130">
        <v>47.069000000000003</v>
      </c>
      <c r="AH29" s="96"/>
      <c r="AI29" s="135">
        <v>47.256999999999998</v>
      </c>
      <c r="AJ29" s="238"/>
    </row>
    <row r="30" spans="1:36" outlineLevel="1">
      <c r="A30" s="33"/>
      <c r="B30" s="39" t="s">
        <v>20</v>
      </c>
      <c r="C30" s="67" t="s">
        <v>102</v>
      </c>
      <c r="D30" s="36"/>
      <c r="E30" s="37">
        <f>AGUSTUS!AJ58</f>
        <v>741.27</v>
      </c>
      <c r="F30" s="125"/>
      <c r="G30" s="125">
        <v>741.27</v>
      </c>
      <c r="H30" s="125">
        <v>741.88</v>
      </c>
      <c r="I30" s="125">
        <v>742.48</v>
      </c>
      <c r="J30" s="125">
        <v>743.14</v>
      </c>
      <c r="K30" s="125">
        <v>743.67</v>
      </c>
      <c r="L30" s="125"/>
      <c r="M30" s="125"/>
      <c r="N30" s="125">
        <v>744.48</v>
      </c>
      <c r="O30" s="125">
        <v>745.15</v>
      </c>
      <c r="P30" s="125">
        <v>745.84</v>
      </c>
      <c r="Q30" s="125">
        <v>746.49</v>
      </c>
      <c r="R30" s="125">
        <v>747.04</v>
      </c>
      <c r="S30" s="125"/>
      <c r="T30" s="125"/>
      <c r="U30" s="125">
        <v>747.97</v>
      </c>
      <c r="V30" s="125">
        <v>748.61</v>
      </c>
      <c r="W30" s="123">
        <v>749.27</v>
      </c>
      <c r="X30" s="125">
        <v>750.01</v>
      </c>
      <c r="Y30" s="132">
        <v>750.61</v>
      </c>
      <c r="Z30" s="132"/>
      <c r="AA30" s="132"/>
      <c r="AB30" s="132">
        <v>751.6</v>
      </c>
      <c r="AC30" s="132">
        <v>752.25</v>
      </c>
      <c r="AD30" s="132">
        <v>752.9</v>
      </c>
      <c r="AE30" s="132">
        <v>753.58</v>
      </c>
      <c r="AF30" s="132">
        <v>754.24</v>
      </c>
      <c r="AG30" s="132">
        <v>754.9</v>
      </c>
      <c r="AH30" s="98"/>
      <c r="AI30" s="137">
        <v>755.81</v>
      </c>
      <c r="AJ30" s="240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7" outlineLevel="1">
      <c r="A33" s="33"/>
      <c r="B33" s="36" t="s">
        <v>23</v>
      </c>
      <c r="C33" s="36"/>
      <c r="D33" s="36"/>
      <c r="E33" s="36">
        <f t="shared" ref="E33:E58" si="0">E5</f>
        <v>5056.0519999999997</v>
      </c>
      <c r="F33" s="36">
        <f t="shared" ref="F33:AJ41" si="1">IF(F5=0,E33,F5)</f>
        <v>5056.0519999999997</v>
      </c>
      <c r="G33" s="36">
        <f t="shared" si="1"/>
        <v>5056.0519999999997</v>
      </c>
      <c r="H33" s="36">
        <f t="shared" si="1"/>
        <v>5060.4279999999999</v>
      </c>
      <c r="I33" s="36">
        <f t="shared" si="1"/>
        <v>5064.0039999999999</v>
      </c>
      <c r="J33" s="36">
        <f t="shared" si="1"/>
        <v>5067.277</v>
      </c>
      <c r="K33" s="36">
        <f t="shared" si="1"/>
        <v>5069.0039999999999</v>
      </c>
      <c r="L33" s="36">
        <f t="shared" si="1"/>
        <v>5069.0039999999999</v>
      </c>
      <c r="M33" s="36">
        <f t="shared" si="1"/>
        <v>5069.0039999999999</v>
      </c>
      <c r="N33" s="36">
        <f t="shared" si="1"/>
        <v>5072.1610000000001</v>
      </c>
      <c r="O33" s="36">
        <f t="shared" si="1"/>
        <v>5076.2470000000003</v>
      </c>
      <c r="P33" s="36">
        <f t="shared" si="1"/>
        <v>5079.7790000000005</v>
      </c>
      <c r="Q33" s="36">
        <f t="shared" si="1"/>
        <v>5082.9989999999998</v>
      </c>
      <c r="R33" s="36">
        <f t="shared" si="1"/>
        <v>5085.3919999999998</v>
      </c>
      <c r="S33" s="36">
        <f t="shared" si="1"/>
        <v>5085.3919999999998</v>
      </c>
      <c r="T33" s="36">
        <f t="shared" si="1"/>
        <v>5085.3919999999998</v>
      </c>
      <c r="U33" s="36">
        <f t="shared" si="1"/>
        <v>5088.6670000000004</v>
      </c>
      <c r="V33" s="36">
        <f t="shared" si="1"/>
        <v>5092.7</v>
      </c>
      <c r="W33" s="36">
        <f t="shared" si="1"/>
        <v>5098.7669999999998</v>
      </c>
      <c r="X33" s="36">
        <f t="shared" si="1"/>
        <v>5108.7870000000003</v>
      </c>
      <c r="Y33" s="36">
        <f t="shared" si="1"/>
        <v>5104.3159999999998</v>
      </c>
      <c r="Z33" s="36">
        <f t="shared" si="1"/>
        <v>5104.3159999999998</v>
      </c>
      <c r="AA33" s="36">
        <f t="shared" si="1"/>
        <v>5104.3159999999998</v>
      </c>
      <c r="AB33" s="36">
        <f t="shared" si="1"/>
        <v>5108.3149999999996</v>
      </c>
      <c r="AC33" s="36">
        <f t="shared" si="1"/>
        <v>5111.8639999999996</v>
      </c>
      <c r="AD33" s="36">
        <f t="shared" si="1"/>
        <v>5115.5739999999996</v>
      </c>
      <c r="AE33" s="36">
        <f t="shared" si="1"/>
        <v>5119.1369999999997</v>
      </c>
      <c r="AF33" s="36">
        <f t="shared" si="1"/>
        <v>5122.3149999999996</v>
      </c>
      <c r="AG33" s="36">
        <f t="shared" si="1"/>
        <v>5125.8280000000004</v>
      </c>
      <c r="AH33" s="36">
        <f t="shared" si="1"/>
        <v>5125.8280000000004</v>
      </c>
      <c r="AI33" s="36">
        <f t="shared" si="1"/>
        <v>5129.5609999999997</v>
      </c>
      <c r="AJ33" s="36">
        <f t="shared" si="1"/>
        <v>5129.5609999999997</v>
      </c>
      <c r="AK33" s="6">
        <v>5129.5609999999997</v>
      </c>
    </row>
    <row r="34" spans="1:37" outlineLevel="1">
      <c r="A34" s="33"/>
      <c r="B34" s="36" t="s">
        <v>24</v>
      </c>
      <c r="C34" s="36"/>
      <c r="D34" s="36"/>
      <c r="E34" s="36">
        <f t="shared" si="0"/>
        <v>987.39300000000003</v>
      </c>
      <c r="F34" s="36">
        <f t="shared" si="1"/>
        <v>987.39300000000003</v>
      </c>
      <c r="G34" s="36">
        <f t="shared" si="1"/>
        <v>987.39300000000003</v>
      </c>
      <c r="H34" s="36">
        <f t="shared" si="1"/>
        <v>988.16099999999994</v>
      </c>
      <c r="I34" s="36">
        <f t="shared" si="1"/>
        <v>988.86900000000003</v>
      </c>
      <c r="J34" s="36">
        <f t="shared" si="1"/>
        <v>989.48</v>
      </c>
      <c r="K34" s="36">
        <f t="shared" si="1"/>
        <v>989.82299999999998</v>
      </c>
      <c r="L34" s="36">
        <f t="shared" si="1"/>
        <v>989.82299999999998</v>
      </c>
      <c r="M34" s="36">
        <f t="shared" si="1"/>
        <v>989.82299999999998</v>
      </c>
      <c r="N34" s="36">
        <f t="shared" si="1"/>
        <v>990.36</v>
      </c>
      <c r="O34" s="36">
        <f t="shared" si="1"/>
        <v>991.27200000000005</v>
      </c>
      <c r="P34" s="36">
        <f t="shared" si="1"/>
        <v>991.99</v>
      </c>
      <c r="Q34" s="36">
        <f t="shared" si="1"/>
        <v>992.62300000000005</v>
      </c>
      <c r="R34" s="36">
        <f t="shared" si="1"/>
        <v>992.96199999999999</v>
      </c>
      <c r="S34" s="36">
        <f t="shared" si="1"/>
        <v>992.96199999999999</v>
      </c>
      <c r="T34" s="36">
        <f t="shared" si="1"/>
        <v>992.96199999999999</v>
      </c>
      <c r="U34" s="36">
        <f t="shared" si="1"/>
        <v>993.51400000000001</v>
      </c>
      <c r="V34" s="36">
        <f t="shared" si="1"/>
        <v>994.37900000000002</v>
      </c>
      <c r="W34" s="36">
        <f t="shared" si="1"/>
        <v>995.12400000000002</v>
      </c>
      <c r="X34" s="36">
        <f t="shared" si="1"/>
        <v>995.90499999999997</v>
      </c>
      <c r="Y34" s="36">
        <f t="shared" si="1"/>
        <v>996.59400000000005</v>
      </c>
      <c r="Z34" s="36">
        <f t="shared" si="1"/>
        <v>996.59400000000005</v>
      </c>
      <c r="AA34" s="36">
        <f t="shared" si="1"/>
        <v>996.59400000000005</v>
      </c>
      <c r="AB34" s="36">
        <f t="shared" si="1"/>
        <v>997.53200000000004</v>
      </c>
      <c r="AC34" s="36">
        <f t="shared" si="1"/>
        <v>998.32299999999998</v>
      </c>
      <c r="AD34" s="36">
        <f t="shared" si="1"/>
        <v>999.08500000000004</v>
      </c>
      <c r="AE34" s="36">
        <f t="shared" si="1"/>
        <v>999.74300000000005</v>
      </c>
      <c r="AF34" s="36">
        <f t="shared" si="1"/>
        <v>1000.477</v>
      </c>
      <c r="AG34" s="36">
        <f t="shared" si="1"/>
        <v>1001.172</v>
      </c>
      <c r="AH34" s="36">
        <f t="shared" si="1"/>
        <v>1001.172</v>
      </c>
      <c r="AI34" s="36">
        <f t="shared" si="1"/>
        <v>1001.823</v>
      </c>
      <c r="AJ34" s="36">
        <f t="shared" si="1"/>
        <v>1001.823</v>
      </c>
      <c r="AK34" s="6">
        <v>1001.823</v>
      </c>
    </row>
    <row r="35" spans="1:37" outlineLevel="1">
      <c r="A35" s="33"/>
      <c r="B35" s="39" t="s">
        <v>2</v>
      </c>
      <c r="C35" s="36"/>
      <c r="D35" s="36"/>
      <c r="E35" s="36">
        <f t="shared" si="0"/>
        <v>12588</v>
      </c>
      <c r="F35" s="36">
        <f t="shared" si="1"/>
        <v>12588</v>
      </c>
      <c r="G35" s="36">
        <f t="shared" si="1"/>
        <v>12588</v>
      </c>
      <c r="H35" s="36">
        <f t="shared" si="1"/>
        <v>12605</v>
      </c>
      <c r="I35" s="36">
        <f t="shared" si="1"/>
        <v>12618</v>
      </c>
      <c r="J35" s="36">
        <f t="shared" si="1"/>
        <v>12630</v>
      </c>
      <c r="K35" s="36">
        <f t="shared" si="1"/>
        <v>12637</v>
      </c>
      <c r="L35" s="36">
        <f t="shared" si="1"/>
        <v>12637</v>
      </c>
      <c r="M35" s="36">
        <f t="shared" si="1"/>
        <v>12637</v>
      </c>
      <c r="N35" s="36">
        <f t="shared" si="1"/>
        <v>12648</v>
      </c>
      <c r="O35" s="36">
        <f t="shared" si="1"/>
        <v>12664</v>
      </c>
      <c r="P35" s="36">
        <f t="shared" si="1"/>
        <v>12677</v>
      </c>
      <c r="Q35" s="36">
        <f t="shared" si="1"/>
        <v>12689</v>
      </c>
      <c r="R35" s="36">
        <f t="shared" si="1"/>
        <v>12698</v>
      </c>
      <c r="S35" s="36">
        <f t="shared" si="1"/>
        <v>12698</v>
      </c>
      <c r="T35" s="36">
        <f t="shared" si="1"/>
        <v>12698</v>
      </c>
      <c r="U35" s="36">
        <f t="shared" si="1"/>
        <v>12710</v>
      </c>
      <c r="V35" s="36">
        <f t="shared" si="1"/>
        <v>12725</v>
      </c>
      <c r="W35" s="36">
        <f t="shared" si="1"/>
        <v>12740</v>
      </c>
      <c r="X35" s="36">
        <f t="shared" si="1"/>
        <v>12755</v>
      </c>
      <c r="Y35" s="36">
        <f t="shared" si="1"/>
        <v>12768</v>
      </c>
      <c r="Z35" s="36">
        <f t="shared" si="1"/>
        <v>12768</v>
      </c>
      <c r="AA35" s="36">
        <f t="shared" si="1"/>
        <v>12768</v>
      </c>
      <c r="AB35" s="36">
        <f t="shared" si="1"/>
        <v>12784</v>
      </c>
      <c r="AC35" s="36">
        <f t="shared" si="1"/>
        <v>12798</v>
      </c>
      <c r="AD35" s="36">
        <f t="shared" si="1"/>
        <v>12812</v>
      </c>
      <c r="AE35" s="36">
        <f t="shared" si="1"/>
        <v>12825</v>
      </c>
      <c r="AF35" s="36">
        <f t="shared" si="1"/>
        <v>12837</v>
      </c>
      <c r="AG35" s="36">
        <f t="shared" si="1"/>
        <v>12850</v>
      </c>
      <c r="AH35" s="36">
        <f t="shared" si="1"/>
        <v>12850</v>
      </c>
      <c r="AI35" s="36">
        <f t="shared" si="1"/>
        <v>12864</v>
      </c>
      <c r="AJ35" s="36">
        <f t="shared" si="1"/>
        <v>12864</v>
      </c>
      <c r="AK35" s="6">
        <v>12864</v>
      </c>
    </row>
    <row r="36" spans="1:37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  <c r="AK36" s="6">
        <v>23921</v>
      </c>
    </row>
    <row r="37" spans="1:37" outlineLevel="1">
      <c r="A37" s="33"/>
      <c r="B37" s="39" t="s">
        <v>10</v>
      </c>
      <c r="C37" s="36"/>
      <c r="D37" s="36"/>
      <c r="E37" s="36">
        <f t="shared" si="0"/>
        <v>2168.1999999999998</v>
      </c>
      <c r="F37" s="36">
        <f t="shared" si="1"/>
        <v>2168.1999999999998</v>
      </c>
      <c r="G37" s="36">
        <f t="shared" si="1"/>
        <v>2168.1999999999998</v>
      </c>
      <c r="H37" s="36">
        <f t="shared" si="1"/>
        <v>2171.4</v>
      </c>
      <c r="I37" s="36">
        <f t="shared" si="1"/>
        <v>2174.3000000000002</v>
      </c>
      <c r="J37" s="36">
        <f t="shared" si="1"/>
        <v>2176.1</v>
      </c>
      <c r="K37" s="36">
        <f t="shared" si="1"/>
        <v>2176.5</v>
      </c>
      <c r="L37" s="36">
        <f t="shared" si="1"/>
        <v>2176.5</v>
      </c>
      <c r="M37" s="36">
        <f t="shared" si="1"/>
        <v>2176.5</v>
      </c>
      <c r="N37" s="36">
        <f t="shared" si="1"/>
        <v>2176.9</v>
      </c>
      <c r="O37" s="36">
        <f t="shared" si="1"/>
        <v>2180.4</v>
      </c>
      <c r="P37" s="36">
        <f t="shared" si="1"/>
        <v>2182.4</v>
      </c>
      <c r="Q37" s="36">
        <f t="shared" si="1"/>
        <v>2184.1</v>
      </c>
      <c r="R37" s="36">
        <f t="shared" si="1"/>
        <v>2185.1</v>
      </c>
      <c r="S37" s="36">
        <f t="shared" si="1"/>
        <v>2185.1</v>
      </c>
      <c r="T37" s="36">
        <f t="shared" si="1"/>
        <v>2185.1</v>
      </c>
      <c r="U37" s="36">
        <f t="shared" si="1"/>
        <v>2185.6</v>
      </c>
      <c r="V37" s="36">
        <f t="shared" si="1"/>
        <v>2188.9</v>
      </c>
      <c r="W37" s="36">
        <f t="shared" si="1"/>
        <v>2191.8000000000002</v>
      </c>
      <c r="X37" s="36">
        <f t="shared" si="1"/>
        <v>2194.9</v>
      </c>
      <c r="Y37" s="36">
        <f t="shared" si="1"/>
        <v>2196.6</v>
      </c>
      <c r="Z37" s="36">
        <f t="shared" si="1"/>
        <v>2196.6</v>
      </c>
      <c r="AA37" s="36">
        <f t="shared" si="1"/>
        <v>2196.6</v>
      </c>
      <c r="AB37" s="36">
        <f t="shared" si="1"/>
        <v>2197.5</v>
      </c>
      <c r="AC37" s="36">
        <f t="shared" si="1"/>
        <v>2199.5</v>
      </c>
      <c r="AD37" s="36">
        <f t="shared" si="1"/>
        <v>2201.6</v>
      </c>
      <c r="AE37" s="36">
        <f t="shared" si="1"/>
        <v>2203.8000000000002</v>
      </c>
      <c r="AF37" s="36">
        <f t="shared" si="1"/>
        <v>2205.9</v>
      </c>
      <c r="AG37" s="36">
        <f t="shared" si="1"/>
        <v>2208.1999999999998</v>
      </c>
      <c r="AH37" s="36">
        <f t="shared" si="1"/>
        <v>2208.1999999999998</v>
      </c>
      <c r="AI37" s="36">
        <f t="shared" si="1"/>
        <v>2209.3000000000002</v>
      </c>
      <c r="AJ37" s="36">
        <f t="shared" si="1"/>
        <v>2209.3000000000002</v>
      </c>
      <c r="AK37" s="6">
        <v>2209.3000000000002</v>
      </c>
    </row>
    <row r="38" spans="1:37" outlineLevel="1">
      <c r="A38" s="33"/>
      <c r="B38" s="61" t="s">
        <v>26</v>
      </c>
      <c r="C38" s="36"/>
      <c r="D38" s="36"/>
      <c r="E38" s="36">
        <f t="shared" si="0"/>
        <v>993.39</v>
      </c>
      <c r="F38" s="36">
        <f t="shared" si="1"/>
        <v>993.39</v>
      </c>
      <c r="G38" s="36">
        <f t="shared" si="1"/>
        <v>993.39</v>
      </c>
      <c r="H38" s="36">
        <f t="shared" si="1"/>
        <v>995.55</v>
      </c>
      <c r="I38" s="36">
        <f t="shared" si="1"/>
        <v>997.47</v>
      </c>
      <c r="J38" s="36">
        <f t="shared" si="1"/>
        <v>998.53</v>
      </c>
      <c r="K38" s="36">
        <f t="shared" si="1"/>
        <v>998.68</v>
      </c>
      <c r="L38" s="36">
        <f t="shared" si="1"/>
        <v>998.68</v>
      </c>
      <c r="M38" s="36">
        <f t="shared" si="1"/>
        <v>998.68</v>
      </c>
      <c r="N38" s="36">
        <f t="shared" si="1"/>
        <v>999</v>
      </c>
      <c r="O38" s="36">
        <f t="shared" si="1"/>
        <v>1001.3</v>
      </c>
      <c r="P38" s="36">
        <f t="shared" si="1"/>
        <v>1002.5</v>
      </c>
      <c r="Q38" s="36">
        <f t="shared" si="1"/>
        <v>1003.5</v>
      </c>
      <c r="R38" s="36">
        <f t="shared" si="1"/>
        <v>1004.1</v>
      </c>
      <c r="S38" s="36">
        <f t="shared" si="1"/>
        <v>1004.1</v>
      </c>
      <c r="T38" s="36">
        <f t="shared" si="1"/>
        <v>1004.1</v>
      </c>
      <c r="U38" s="36">
        <f t="shared" si="1"/>
        <v>1000.4</v>
      </c>
      <c r="V38" s="36">
        <f t="shared" si="1"/>
        <v>1006.6</v>
      </c>
      <c r="W38" s="36">
        <f t="shared" si="1"/>
        <v>1008.5</v>
      </c>
      <c r="X38" s="36">
        <f t="shared" si="1"/>
        <v>1010.6</v>
      </c>
      <c r="Y38" s="36">
        <f t="shared" si="1"/>
        <v>1011.5</v>
      </c>
      <c r="Z38" s="36">
        <f t="shared" si="1"/>
        <v>1011.5</v>
      </c>
      <c r="AA38" s="36">
        <f t="shared" si="1"/>
        <v>1011.5</v>
      </c>
      <c r="AB38" s="36">
        <f t="shared" si="1"/>
        <v>1012.1</v>
      </c>
      <c r="AC38" s="36">
        <f t="shared" si="1"/>
        <v>1013.4</v>
      </c>
      <c r="AD38" s="36">
        <f t="shared" si="1"/>
        <v>1014.6</v>
      </c>
      <c r="AE38" s="36">
        <f t="shared" si="1"/>
        <v>1016</v>
      </c>
      <c r="AF38" s="36">
        <f t="shared" si="1"/>
        <v>1017.3</v>
      </c>
      <c r="AG38" s="36">
        <f t="shared" si="1"/>
        <v>1018.8</v>
      </c>
      <c r="AH38" s="36">
        <f t="shared" si="1"/>
        <v>1018.8</v>
      </c>
      <c r="AI38" s="36">
        <f t="shared" si="1"/>
        <v>1019.5</v>
      </c>
      <c r="AJ38" s="36">
        <f t="shared" si="1"/>
        <v>1019.5</v>
      </c>
      <c r="AK38" s="6">
        <v>1019.5</v>
      </c>
    </row>
    <row r="39" spans="1:37" outlineLevel="1">
      <c r="A39" s="33"/>
      <c r="B39" s="61" t="s">
        <v>11</v>
      </c>
      <c r="C39" s="36"/>
      <c r="D39" s="36"/>
      <c r="E39" s="36">
        <f t="shared" si="0"/>
        <v>145.38</v>
      </c>
      <c r="F39" s="36">
        <f t="shared" si="1"/>
        <v>145.38</v>
      </c>
      <c r="G39" s="36">
        <f t="shared" si="1"/>
        <v>145.38</v>
      </c>
      <c r="H39" s="36">
        <f t="shared" si="1"/>
        <v>145.44999999999999</v>
      </c>
      <c r="I39" s="36">
        <f t="shared" si="1"/>
        <v>145.47999999999999</v>
      </c>
      <c r="J39" s="36">
        <f t="shared" si="1"/>
        <v>145.59</v>
      </c>
      <c r="K39" s="36">
        <f t="shared" si="1"/>
        <v>145.66999999999999</v>
      </c>
      <c r="L39" s="36">
        <f t="shared" si="1"/>
        <v>145.66999999999999</v>
      </c>
      <c r="M39" s="36">
        <f t="shared" si="1"/>
        <v>145.66999999999999</v>
      </c>
      <c r="N39" s="36">
        <f t="shared" si="1"/>
        <v>145.74</v>
      </c>
      <c r="O39" s="36">
        <f t="shared" si="1"/>
        <v>145.85</v>
      </c>
      <c r="P39" s="36">
        <f t="shared" si="1"/>
        <v>145.94</v>
      </c>
      <c r="Q39" s="36">
        <f t="shared" si="1"/>
        <v>145.99</v>
      </c>
      <c r="R39" s="36">
        <f t="shared" si="1"/>
        <v>146.03</v>
      </c>
      <c r="S39" s="36">
        <f t="shared" si="1"/>
        <v>146.03</v>
      </c>
      <c r="T39" s="36">
        <f t="shared" si="1"/>
        <v>146.03</v>
      </c>
      <c r="U39" s="36">
        <f t="shared" si="1"/>
        <v>146.1</v>
      </c>
      <c r="V39" s="36">
        <f t="shared" si="1"/>
        <v>146.16999999999999</v>
      </c>
      <c r="W39" s="36">
        <f t="shared" si="1"/>
        <v>146.24</v>
      </c>
      <c r="X39" s="36">
        <f t="shared" si="1"/>
        <v>146.29</v>
      </c>
      <c r="Y39" s="36">
        <f t="shared" si="1"/>
        <v>146.35</v>
      </c>
      <c r="Z39" s="36">
        <f t="shared" si="1"/>
        <v>146.35</v>
      </c>
      <c r="AA39" s="36">
        <f t="shared" si="1"/>
        <v>146.35</v>
      </c>
      <c r="AB39" s="36">
        <f t="shared" si="1"/>
        <v>146.41999999999999</v>
      </c>
      <c r="AC39" s="36">
        <f t="shared" si="1"/>
        <v>146.51</v>
      </c>
      <c r="AD39" s="36">
        <f t="shared" si="1"/>
        <v>146.58000000000001</v>
      </c>
      <c r="AE39" s="36">
        <f t="shared" si="1"/>
        <v>146.66</v>
      </c>
      <c r="AF39" s="36">
        <f t="shared" si="1"/>
        <v>146.63</v>
      </c>
      <c r="AG39" s="36">
        <f t="shared" si="1"/>
        <v>146.78</v>
      </c>
      <c r="AH39" s="36">
        <f t="shared" si="1"/>
        <v>146.78</v>
      </c>
      <c r="AI39" s="36">
        <f t="shared" si="1"/>
        <v>146.81</v>
      </c>
      <c r="AJ39" s="36">
        <f t="shared" si="1"/>
        <v>146.81</v>
      </c>
      <c r="AK39" s="6">
        <v>146.81</v>
      </c>
    </row>
    <row r="40" spans="1:37" outlineLevel="1">
      <c r="A40" s="33"/>
      <c r="B40" s="62" t="s">
        <v>44</v>
      </c>
      <c r="C40" s="36"/>
      <c r="D40" s="36"/>
      <c r="E40" s="36">
        <f t="shared" si="0"/>
        <v>22.821999999999999</v>
      </c>
      <c r="F40" s="36">
        <f t="shared" si="1"/>
        <v>22.821999999999999</v>
      </c>
      <c r="G40" s="36">
        <f t="shared" si="1"/>
        <v>22.821999999999999</v>
      </c>
      <c r="H40" s="36">
        <f t="shared" si="1"/>
        <v>22.956</v>
      </c>
      <c r="I40" s="36">
        <f t="shared" si="1"/>
        <v>23.042000000000002</v>
      </c>
      <c r="J40" s="36">
        <f t="shared" si="1"/>
        <v>23.129000000000001</v>
      </c>
      <c r="K40" s="36">
        <f t="shared" si="1"/>
        <v>23.155999999999999</v>
      </c>
      <c r="L40" s="36">
        <f t="shared" si="1"/>
        <v>23.155999999999999</v>
      </c>
      <c r="M40" s="36">
        <f t="shared" si="1"/>
        <v>23.155999999999999</v>
      </c>
      <c r="N40" s="36">
        <f t="shared" si="1"/>
        <v>23.173999999999999</v>
      </c>
      <c r="O40" s="36">
        <f t="shared" si="1"/>
        <v>23.262</v>
      </c>
      <c r="P40" s="36">
        <f t="shared" si="1"/>
        <v>23.35</v>
      </c>
      <c r="Q40" s="36">
        <f t="shared" si="1"/>
        <v>23.44</v>
      </c>
      <c r="R40" s="36">
        <f t="shared" si="1"/>
        <v>23.481000000000002</v>
      </c>
      <c r="S40" s="36">
        <f t="shared" si="1"/>
        <v>23.481000000000002</v>
      </c>
      <c r="T40" s="36">
        <f t="shared" si="1"/>
        <v>23.481000000000002</v>
      </c>
      <c r="U40" s="36">
        <f t="shared" si="1"/>
        <v>23.51</v>
      </c>
      <c r="V40" s="36">
        <f t="shared" si="1"/>
        <v>23.724</v>
      </c>
      <c r="W40" s="36">
        <f t="shared" si="1"/>
        <v>23.963999999999999</v>
      </c>
      <c r="X40" s="36">
        <f t="shared" si="1"/>
        <v>24.074999999999999</v>
      </c>
      <c r="Y40" s="36">
        <f t="shared" si="1"/>
        <v>24.125</v>
      </c>
      <c r="Z40" s="36">
        <f t="shared" si="1"/>
        <v>24.125</v>
      </c>
      <c r="AA40" s="36">
        <f t="shared" si="1"/>
        <v>24.125</v>
      </c>
      <c r="AB40" s="36">
        <f t="shared" si="1"/>
        <v>24.207999999999998</v>
      </c>
      <c r="AC40" s="36">
        <f t="shared" si="1"/>
        <v>24.460999999999999</v>
      </c>
      <c r="AD40" s="36">
        <f t="shared" si="1"/>
        <v>24.699000000000002</v>
      </c>
      <c r="AE40" s="36">
        <f t="shared" si="1"/>
        <v>24.815000000000001</v>
      </c>
      <c r="AF40" s="36">
        <f t="shared" si="1"/>
        <v>24.902999999999999</v>
      </c>
      <c r="AG40" s="36">
        <f t="shared" si="1"/>
        <v>25.001999999999999</v>
      </c>
      <c r="AH40" s="36">
        <f t="shared" si="1"/>
        <v>25.001999999999999</v>
      </c>
      <c r="AI40" s="36">
        <f t="shared" si="1"/>
        <v>25.307300000000001</v>
      </c>
      <c r="AJ40" s="36">
        <f t="shared" si="1"/>
        <v>25.307300000000001</v>
      </c>
      <c r="AK40" s="187">
        <v>253073</v>
      </c>
    </row>
    <row r="41" spans="1:37" outlineLevel="1">
      <c r="A41" s="33"/>
      <c r="B41" s="62" t="s">
        <v>43</v>
      </c>
      <c r="C41" s="36"/>
      <c r="D41" s="36"/>
      <c r="E41" s="36">
        <f t="shared" si="0"/>
        <v>1.2392000000000001</v>
      </c>
      <c r="F41" s="36">
        <f t="shared" si="1"/>
        <v>1.2392000000000001</v>
      </c>
      <c r="G41" s="36">
        <f t="shared" si="1"/>
        <v>1.2392000000000001</v>
      </c>
      <c r="H41" s="36">
        <f t="shared" si="1"/>
        <v>1.2407999999999999</v>
      </c>
      <c r="I41" s="36">
        <f t="shared" si="1"/>
        <v>1.2422</v>
      </c>
      <c r="J41" s="36">
        <f t="shared" si="1"/>
        <v>1.2437</v>
      </c>
      <c r="K41" s="36">
        <f t="shared" si="1"/>
        <v>1.2452000000000001</v>
      </c>
      <c r="L41" s="36">
        <f t="shared" si="1"/>
        <v>1.2452000000000001</v>
      </c>
      <c r="M41" s="36">
        <f t="shared" ref="M41:AJ51" si="2">IF(M13=0,L41,M13)</f>
        <v>1.2452000000000001</v>
      </c>
      <c r="N41" s="36">
        <f t="shared" si="2"/>
        <v>1.25</v>
      </c>
      <c r="O41" s="36">
        <f t="shared" si="2"/>
        <v>1.2515000000000001</v>
      </c>
      <c r="P41" s="36">
        <f t="shared" si="2"/>
        <v>1.2529999999999999</v>
      </c>
      <c r="Q41" s="36">
        <f t="shared" si="2"/>
        <v>1.2544999999999999</v>
      </c>
      <c r="R41" s="36">
        <f t="shared" si="2"/>
        <v>1.2562</v>
      </c>
      <c r="S41" s="36">
        <f t="shared" si="2"/>
        <v>1.2562</v>
      </c>
      <c r="T41" s="36">
        <f t="shared" si="2"/>
        <v>1.2562</v>
      </c>
      <c r="U41" s="36">
        <f t="shared" si="2"/>
        <v>1.2605</v>
      </c>
      <c r="V41" s="36">
        <f t="shared" si="2"/>
        <v>1.2658</v>
      </c>
      <c r="W41" s="36">
        <f t="shared" si="2"/>
        <v>1.2854000000000001</v>
      </c>
      <c r="X41" s="36">
        <f t="shared" si="2"/>
        <v>1.3008999999999999</v>
      </c>
      <c r="Y41" s="36">
        <f t="shared" si="2"/>
        <v>1.3024</v>
      </c>
      <c r="Z41" s="36">
        <f t="shared" si="2"/>
        <v>1.3024</v>
      </c>
      <c r="AA41" s="36">
        <f t="shared" si="2"/>
        <v>1.3024</v>
      </c>
      <c r="AB41" s="36">
        <f t="shared" si="2"/>
        <v>1.3069999999999999</v>
      </c>
      <c r="AC41" s="36">
        <f t="shared" si="2"/>
        <v>1.3085</v>
      </c>
      <c r="AD41" s="36">
        <f t="shared" si="2"/>
        <v>1.3181</v>
      </c>
      <c r="AE41" s="36">
        <f t="shared" si="2"/>
        <v>1.3347</v>
      </c>
      <c r="AF41" s="36">
        <f t="shared" si="2"/>
        <v>1.3361000000000001</v>
      </c>
      <c r="AG41" s="36">
        <f t="shared" si="2"/>
        <v>1.3376999999999999</v>
      </c>
      <c r="AH41" s="36">
        <f t="shared" si="2"/>
        <v>1.3376999999999999</v>
      </c>
      <c r="AI41" s="36">
        <f t="shared" si="2"/>
        <v>1.34</v>
      </c>
      <c r="AJ41" s="36">
        <f t="shared" si="2"/>
        <v>1.34</v>
      </c>
      <c r="AK41" s="6">
        <v>1.34</v>
      </c>
    </row>
    <row r="42" spans="1:37" outlineLevel="1">
      <c r="A42" s="33"/>
      <c r="B42" s="39" t="s">
        <v>1</v>
      </c>
      <c r="C42" s="36"/>
      <c r="D42" s="36"/>
      <c r="E42" s="36">
        <f t="shared" si="0"/>
        <v>666.4</v>
      </c>
      <c r="F42" s="36">
        <f t="shared" ref="F42:U57" si="3">IF(F14=0,E42,F14)</f>
        <v>666.4</v>
      </c>
      <c r="G42" s="36">
        <f t="shared" si="3"/>
        <v>666.4</v>
      </c>
      <c r="H42" s="36">
        <f t="shared" si="3"/>
        <v>666.8</v>
      </c>
      <c r="I42" s="36">
        <f t="shared" si="3"/>
        <v>667.05</v>
      </c>
      <c r="J42" s="36">
        <f t="shared" si="3"/>
        <v>667.48</v>
      </c>
      <c r="K42" s="36">
        <f t="shared" si="3"/>
        <v>667.89</v>
      </c>
      <c r="L42" s="36">
        <f t="shared" si="3"/>
        <v>667.89</v>
      </c>
      <c r="M42" s="36">
        <f t="shared" si="2"/>
        <v>667.89</v>
      </c>
      <c r="N42" s="36">
        <f t="shared" si="2"/>
        <v>668.44</v>
      </c>
      <c r="O42" s="36">
        <f t="shared" si="2"/>
        <v>668.91</v>
      </c>
      <c r="P42" s="36">
        <f t="shared" si="2"/>
        <v>669.3</v>
      </c>
      <c r="Q42" s="36">
        <f t="shared" si="2"/>
        <v>669.68</v>
      </c>
      <c r="R42" s="36">
        <f t="shared" si="2"/>
        <v>669.97</v>
      </c>
      <c r="S42" s="36">
        <f t="shared" si="2"/>
        <v>669.97</v>
      </c>
      <c r="T42" s="36">
        <f t="shared" si="2"/>
        <v>669.97</v>
      </c>
      <c r="U42" s="36">
        <f t="shared" si="2"/>
        <v>670.55</v>
      </c>
      <c r="V42" s="36">
        <f t="shared" si="2"/>
        <v>670.94</v>
      </c>
      <c r="W42" s="36">
        <f t="shared" si="2"/>
        <v>671.39</v>
      </c>
      <c r="X42" s="36">
        <f t="shared" si="2"/>
        <v>671.85</v>
      </c>
      <c r="Y42" s="36">
        <f t="shared" si="2"/>
        <v>672.35</v>
      </c>
      <c r="Z42" s="36">
        <f t="shared" si="2"/>
        <v>672.35</v>
      </c>
      <c r="AA42" s="36">
        <f t="shared" si="2"/>
        <v>672.35</v>
      </c>
      <c r="AB42" s="36">
        <f t="shared" si="2"/>
        <v>673.1</v>
      </c>
      <c r="AC42" s="36">
        <f t="shared" si="2"/>
        <v>673.51</v>
      </c>
      <c r="AD42" s="36">
        <f t="shared" si="2"/>
        <v>673.95</v>
      </c>
      <c r="AE42" s="36">
        <f t="shared" si="2"/>
        <v>674.36</v>
      </c>
      <c r="AF42" s="36">
        <f t="shared" si="2"/>
        <v>674.76</v>
      </c>
      <c r="AG42" s="36">
        <f t="shared" si="2"/>
        <v>675.18</v>
      </c>
      <c r="AH42" s="36">
        <f t="shared" si="2"/>
        <v>675.18</v>
      </c>
      <c r="AI42" s="36">
        <f t="shared" si="2"/>
        <v>675.57</v>
      </c>
      <c r="AJ42" s="36">
        <f t="shared" si="2"/>
        <v>675.57</v>
      </c>
      <c r="AK42" s="6">
        <v>675.57</v>
      </c>
    </row>
    <row r="43" spans="1:37" outlineLevel="1">
      <c r="A43" s="33"/>
      <c r="B43" s="39" t="s">
        <v>41</v>
      </c>
      <c r="C43" s="36"/>
      <c r="D43" s="36"/>
      <c r="E43" s="36">
        <f t="shared" si="0"/>
        <v>595.62</v>
      </c>
      <c r="F43" s="36">
        <f t="shared" si="3"/>
        <v>595.62</v>
      </c>
      <c r="G43" s="36">
        <f t="shared" si="3"/>
        <v>595.62</v>
      </c>
      <c r="H43" s="36">
        <f t="shared" si="3"/>
        <v>595.99</v>
      </c>
      <c r="I43" s="36">
        <f t="shared" si="3"/>
        <v>596.16999999999996</v>
      </c>
      <c r="J43" s="36">
        <f t="shared" si="3"/>
        <v>596.61</v>
      </c>
      <c r="K43" s="36">
        <f t="shared" si="3"/>
        <v>597.04</v>
      </c>
      <c r="L43" s="36">
        <f t="shared" si="3"/>
        <v>597.04</v>
      </c>
      <c r="M43" s="36">
        <f t="shared" si="2"/>
        <v>597.04</v>
      </c>
      <c r="N43" s="36">
        <f t="shared" si="2"/>
        <v>597.57000000000005</v>
      </c>
      <c r="O43" s="36">
        <f t="shared" si="2"/>
        <v>598.08000000000004</v>
      </c>
      <c r="P43" s="36">
        <f t="shared" si="2"/>
        <v>598.47</v>
      </c>
      <c r="Q43" s="36">
        <f t="shared" si="2"/>
        <v>598.84</v>
      </c>
      <c r="R43" s="36">
        <f t="shared" si="2"/>
        <v>599.13</v>
      </c>
      <c r="S43" s="36">
        <f t="shared" si="2"/>
        <v>599.13</v>
      </c>
      <c r="T43" s="36">
        <f t="shared" si="2"/>
        <v>599.13</v>
      </c>
      <c r="U43" s="36">
        <f t="shared" si="2"/>
        <v>599.61</v>
      </c>
      <c r="V43" s="36">
        <f t="shared" si="2"/>
        <v>599.97</v>
      </c>
      <c r="W43" s="36">
        <f t="shared" si="2"/>
        <v>600.30999999999995</v>
      </c>
      <c r="X43" s="36">
        <f t="shared" si="2"/>
        <v>600.72</v>
      </c>
      <c r="Y43" s="36">
        <f t="shared" si="2"/>
        <v>601.23</v>
      </c>
      <c r="Z43" s="36">
        <f t="shared" si="2"/>
        <v>601.23</v>
      </c>
      <c r="AA43" s="36">
        <f t="shared" si="2"/>
        <v>601.23</v>
      </c>
      <c r="AB43" s="36">
        <f t="shared" si="2"/>
        <v>602.13</v>
      </c>
      <c r="AC43" s="36">
        <f t="shared" si="2"/>
        <v>602.70000000000005</v>
      </c>
      <c r="AD43" s="36">
        <f t="shared" si="2"/>
        <v>603.19000000000005</v>
      </c>
      <c r="AE43" s="36">
        <f t="shared" si="2"/>
        <v>603.64</v>
      </c>
      <c r="AF43" s="36">
        <f t="shared" si="2"/>
        <v>604.04</v>
      </c>
      <c r="AG43" s="36">
        <f t="shared" si="2"/>
        <v>604.44000000000005</v>
      </c>
      <c r="AH43" s="36">
        <f t="shared" si="2"/>
        <v>604.44000000000005</v>
      </c>
      <c r="AI43" s="36">
        <f t="shared" si="2"/>
        <v>604.74</v>
      </c>
      <c r="AJ43" s="36">
        <f t="shared" si="2"/>
        <v>604.74</v>
      </c>
      <c r="AK43" s="6">
        <v>604.74</v>
      </c>
    </row>
    <row r="44" spans="1:37" outlineLevel="1">
      <c r="A44" s="33"/>
      <c r="B44" s="39" t="s">
        <v>12</v>
      </c>
      <c r="C44" s="36"/>
      <c r="D44" s="36"/>
      <c r="E44" s="36">
        <f t="shared" si="0"/>
        <v>1561.4</v>
      </c>
      <c r="F44" s="36">
        <f t="shared" si="3"/>
        <v>1561.4</v>
      </c>
      <c r="G44" s="36">
        <f t="shared" si="3"/>
        <v>1561.4</v>
      </c>
      <c r="H44" s="36">
        <f t="shared" si="3"/>
        <v>1563.1</v>
      </c>
      <c r="I44" s="36">
        <f t="shared" si="3"/>
        <v>1564.3</v>
      </c>
      <c r="J44" s="36">
        <f t="shared" si="3"/>
        <v>1565.3</v>
      </c>
      <c r="K44" s="36">
        <f t="shared" si="3"/>
        <v>1566.3</v>
      </c>
      <c r="L44" s="36">
        <f t="shared" si="3"/>
        <v>1566.3</v>
      </c>
      <c r="M44" s="36">
        <f t="shared" si="2"/>
        <v>1566.3</v>
      </c>
      <c r="N44" s="36">
        <f t="shared" si="2"/>
        <v>1568.7</v>
      </c>
      <c r="O44" s="36">
        <f t="shared" si="2"/>
        <v>1570.1</v>
      </c>
      <c r="P44" s="36">
        <f t="shared" si="2"/>
        <v>1571.5</v>
      </c>
      <c r="Q44" s="36">
        <f t="shared" si="2"/>
        <v>1572.8</v>
      </c>
      <c r="R44" s="36">
        <f t="shared" si="2"/>
        <v>1574.1</v>
      </c>
      <c r="S44" s="36">
        <f t="shared" si="2"/>
        <v>1574.1</v>
      </c>
      <c r="T44" s="36">
        <f t="shared" si="2"/>
        <v>1574.1</v>
      </c>
      <c r="U44" s="36">
        <f t="shared" si="2"/>
        <v>1576.6</v>
      </c>
      <c r="V44" s="36">
        <f t="shared" si="2"/>
        <v>1578.4</v>
      </c>
      <c r="W44" s="36">
        <f t="shared" si="2"/>
        <v>1580</v>
      </c>
      <c r="X44" s="36">
        <f t="shared" si="2"/>
        <v>1581.5</v>
      </c>
      <c r="Y44" s="36">
        <f t="shared" si="2"/>
        <v>1583.1</v>
      </c>
      <c r="Z44" s="36">
        <f t="shared" si="2"/>
        <v>1583.1</v>
      </c>
      <c r="AA44" s="36">
        <f t="shared" si="2"/>
        <v>1583.1</v>
      </c>
      <c r="AB44" s="36">
        <f t="shared" si="2"/>
        <v>1585.9</v>
      </c>
      <c r="AC44" s="36">
        <f t="shared" si="2"/>
        <v>1587.5</v>
      </c>
      <c r="AD44" s="36">
        <f t="shared" si="2"/>
        <v>1589.1</v>
      </c>
      <c r="AE44" s="36">
        <f t="shared" si="2"/>
        <v>1590.5</v>
      </c>
      <c r="AF44" s="36">
        <f t="shared" si="2"/>
        <v>1591.9</v>
      </c>
      <c r="AG44" s="36">
        <f t="shared" si="2"/>
        <v>1593.4</v>
      </c>
      <c r="AH44" s="36">
        <f t="shared" si="2"/>
        <v>1593.4</v>
      </c>
      <c r="AI44" s="36">
        <f t="shared" si="2"/>
        <v>1595.4</v>
      </c>
      <c r="AJ44" s="36">
        <f t="shared" si="2"/>
        <v>1595.4</v>
      </c>
      <c r="AK44" s="6">
        <v>1595.4</v>
      </c>
    </row>
    <row r="45" spans="1:37" outlineLevel="1">
      <c r="A45" s="33"/>
      <c r="B45" s="39" t="s">
        <v>13</v>
      </c>
      <c r="C45" s="36"/>
      <c r="D45" s="36"/>
      <c r="E45" s="36">
        <f t="shared" si="0"/>
        <v>24.34</v>
      </c>
      <c r="F45" s="36">
        <f t="shared" si="3"/>
        <v>24.34</v>
      </c>
      <c r="G45" s="36">
        <f t="shared" si="3"/>
        <v>24.34</v>
      </c>
      <c r="H45" s="36">
        <f t="shared" si="3"/>
        <v>24.356999999999999</v>
      </c>
      <c r="I45" s="36">
        <f t="shared" si="3"/>
        <v>24.388000000000002</v>
      </c>
      <c r="J45" s="36">
        <f t="shared" si="3"/>
        <v>24.419</v>
      </c>
      <c r="K45" s="36">
        <f t="shared" si="3"/>
        <v>24.425999999999998</v>
      </c>
      <c r="L45" s="36">
        <f t="shared" si="3"/>
        <v>24.425999999999998</v>
      </c>
      <c r="M45" s="36">
        <f t="shared" si="2"/>
        <v>24.425999999999998</v>
      </c>
      <c r="N45" s="36">
        <f t="shared" si="2"/>
        <v>24.434999999999999</v>
      </c>
      <c r="O45" s="36">
        <f t="shared" si="2"/>
        <v>24.48</v>
      </c>
      <c r="P45" s="36">
        <f t="shared" si="2"/>
        <v>24.518999999999998</v>
      </c>
      <c r="Q45" s="36">
        <f t="shared" si="2"/>
        <v>24.533999999999999</v>
      </c>
      <c r="R45" s="36">
        <f t="shared" si="2"/>
        <v>24.54</v>
      </c>
      <c r="S45" s="36">
        <f t="shared" si="2"/>
        <v>24.54</v>
      </c>
      <c r="T45" s="36">
        <f t="shared" si="2"/>
        <v>24.54</v>
      </c>
      <c r="U45" s="36">
        <f t="shared" si="2"/>
        <v>24.545000000000002</v>
      </c>
      <c r="V45" s="36">
        <f t="shared" si="2"/>
        <v>24.585000000000001</v>
      </c>
      <c r="W45" s="36">
        <f t="shared" si="2"/>
        <v>24.603999999999999</v>
      </c>
      <c r="X45" s="36">
        <f t="shared" si="2"/>
        <v>24.619</v>
      </c>
      <c r="Y45" s="36">
        <f t="shared" si="2"/>
        <v>24.663</v>
      </c>
      <c r="Z45" s="36">
        <f t="shared" si="2"/>
        <v>24.663</v>
      </c>
      <c r="AA45" s="36">
        <f t="shared" si="2"/>
        <v>24.663</v>
      </c>
      <c r="AB45" s="36">
        <f t="shared" si="2"/>
        <v>24.672000000000001</v>
      </c>
      <c r="AC45" s="36">
        <f t="shared" si="2"/>
        <v>24.69</v>
      </c>
      <c r="AD45" s="36">
        <f t="shared" si="2"/>
        <v>24.712</v>
      </c>
      <c r="AE45" s="36">
        <f t="shared" si="2"/>
        <v>24.73</v>
      </c>
      <c r="AF45" s="36">
        <f t="shared" si="2"/>
        <v>24.745000000000001</v>
      </c>
      <c r="AG45" s="36">
        <f t="shared" si="2"/>
        <v>24.760999999999999</v>
      </c>
      <c r="AH45" s="36">
        <f t="shared" si="2"/>
        <v>24.760999999999999</v>
      </c>
      <c r="AI45" s="36">
        <f t="shared" si="2"/>
        <v>24.774000000000001</v>
      </c>
      <c r="AJ45" s="36">
        <f t="shared" si="2"/>
        <v>24.774000000000001</v>
      </c>
      <c r="AK45" s="6">
        <v>24.774000000000001</v>
      </c>
    </row>
    <row r="46" spans="1:37" outlineLevel="1">
      <c r="A46" s="33"/>
      <c r="B46" s="39" t="s">
        <v>14</v>
      </c>
      <c r="C46" s="36"/>
      <c r="D46" s="36"/>
      <c r="E46" s="36">
        <f t="shared" si="0"/>
        <v>4.1881000000000004</v>
      </c>
      <c r="F46" s="36">
        <f t="shared" si="3"/>
        <v>4.1881000000000004</v>
      </c>
      <c r="G46" s="36">
        <f t="shared" si="3"/>
        <v>4.1881000000000004</v>
      </c>
      <c r="H46" s="36">
        <f t="shared" si="3"/>
        <v>4.1913</v>
      </c>
      <c r="I46" s="36">
        <f t="shared" si="3"/>
        <v>4.1944999999999997</v>
      </c>
      <c r="J46" s="36">
        <f t="shared" si="3"/>
        <v>4.1980000000000004</v>
      </c>
      <c r="K46" s="36">
        <f t="shared" si="3"/>
        <v>4.2012999999999998</v>
      </c>
      <c r="L46" s="36">
        <f t="shared" si="3"/>
        <v>4.2012999999999998</v>
      </c>
      <c r="M46" s="36">
        <f t="shared" si="2"/>
        <v>4.2012999999999998</v>
      </c>
      <c r="N46" s="36">
        <f t="shared" si="2"/>
        <v>4.2111999999999998</v>
      </c>
      <c r="O46" s="36">
        <f t="shared" si="2"/>
        <v>4.2140000000000004</v>
      </c>
      <c r="P46" s="36">
        <f t="shared" si="2"/>
        <v>4.2176</v>
      </c>
      <c r="Q46" s="36">
        <f t="shared" si="2"/>
        <v>4.2206999999999999</v>
      </c>
      <c r="R46" s="36">
        <f t="shared" si="2"/>
        <v>4.2244000000000002</v>
      </c>
      <c r="S46" s="36">
        <f t="shared" si="2"/>
        <v>4.2244000000000002</v>
      </c>
      <c r="T46" s="36">
        <f t="shared" si="2"/>
        <v>4.2244000000000002</v>
      </c>
      <c r="U46" s="36">
        <f t="shared" si="2"/>
        <v>4.2332000000000001</v>
      </c>
      <c r="V46" s="36">
        <f t="shared" si="2"/>
        <v>4.2363999999999997</v>
      </c>
      <c r="W46" s="36">
        <f t="shared" si="2"/>
        <v>4.2394999999999996</v>
      </c>
      <c r="X46" s="36">
        <f t="shared" si="2"/>
        <v>4.2426000000000004</v>
      </c>
      <c r="Y46" s="36">
        <f t="shared" si="2"/>
        <v>4.2455999999999996</v>
      </c>
      <c r="Z46" s="36">
        <f t="shared" si="2"/>
        <v>4.2455999999999996</v>
      </c>
      <c r="AA46" s="36">
        <f t="shared" si="2"/>
        <v>4.2455999999999996</v>
      </c>
      <c r="AB46" s="36">
        <f t="shared" si="2"/>
        <v>4.2552000000000003</v>
      </c>
      <c r="AC46" s="36">
        <f t="shared" si="2"/>
        <v>4.2584</v>
      </c>
      <c r="AD46" s="36">
        <f t="shared" si="2"/>
        <v>4.2614000000000001</v>
      </c>
      <c r="AE46" s="36">
        <f t="shared" si="2"/>
        <v>4.2641999999999998</v>
      </c>
      <c r="AF46" s="36">
        <f t="shared" si="2"/>
        <v>4.2671999999999999</v>
      </c>
      <c r="AG46" s="36">
        <f t="shared" si="2"/>
        <v>4.2705000000000002</v>
      </c>
      <c r="AH46" s="36">
        <f t="shared" si="2"/>
        <v>4.2705000000000002</v>
      </c>
      <c r="AI46" s="36">
        <f t="shared" si="2"/>
        <v>4.2770000000000001</v>
      </c>
      <c r="AJ46" s="36">
        <f t="shared" si="2"/>
        <v>4.2770000000000001</v>
      </c>
      <c r="AK46" s="6">
        <v>4.2770000000000001</v>
      </c>
    </row>
    <row r="47" spans="1:37" outlineLevel="1">
      <c r="A47" s="33"/>
      <c r="B47" s="39" t="s">
        <v>15</v>
      </c>
      <c r="C47" s="36"/>
      <c r="D47" s="36"/>
      <c r="E47" s="36">
        <f t="shared" si="0"/>
        <v>72.41</v>
      </c>
      <c r="F47" s="36">
        <f t="shared" si="3"/>
        <v>72.41</v>
      </c>
      <c r="G47" s="36">
        <f t="shared" si="3"/>
        <v>72.41</v>
      </c>
      <c r="H47" s="36">
        <f t="shared" si="3"/>
        <v>72.436000000000007</v>
      </c>
      <c r="I47" s="36">
        <f t="shared" si="3"/>
        <v>72.436000000000007</v>
      </c>
      <c r="J47" s="36">
        <f t="shared" si="3"/>
        <v>72.436999999999998</v>
      </c>
      <c r="K47" s="36">
        <f t="shared" si="3"/>
        <v>72.436999999999998</v>
      </c>
      <c r="L47" s="36">
        <f t="shared" si="3"/>
        <v>72.436999999999998</v>
      </c>
      <c r="M47" s="36">
        <f t="shared" si="2"/>
        <v>72.436999999999998</v>
      </c>
      <c r="N47" s="36">
        <f t="shared" si="2"/>
        <v>72.438000000000002</v>
      </c>
      <c r="O47" s="36">
        <f t="shared" si="2"/>
        <v>72.438000000000002</v>
      </c>
      <c r="P47" s="36">
        <f t="shared" si="2"/>
        <v>72.438000000000002</v>
      </c>
      <c r="Q47" s="36">
        <f t="shared" si="2"/>
        <v>72.438000000000002</v>
      </c>
      <c r="R47" s="36">
        <f t="shared" si="2"/>
        <v>72.438000000000002</v>
      </c>
      <c r="S47" s="36">
        <f t="shared" si="2"/>
        <v>72.438000000000002</v>
      </c>
      <c r="T47" s="36">
        <f t="shared" si="2"/>
        <v>72.438000000000002</v>
      </c>
      <c r="U47" s="36">
        <f t="shared" si="2"/>
        <v>72.438999999999993</v>
      </c>
      <c r="V47" s="36">
        <f t="shared" si="2"/>
        <v>72.438999999999993</v>
      </c>
      <c r="W47" s="36">
        <f t="shared" si="2"/>
        <v>72.438999999999993</v>
      </c>
      <c r="X47" s="36">
        <f t="shared" si="2"/>
        <v>72.438999999999993</v>
      </c>
      <c r="Y47" s="36">
        <f t="shared" si="2"/>
        <v>72.438999999999993</v>
      </c>
      <c r="Z47" s="36">
        <f t="shared" si="2"/>
        <v>72.438999999999993</v>
      </c>
      <c r="AA47" s="36">
        <f t="shared" si="2"/>
        <v>72.438999999999993</v>
      </c>
      <c r="AB47" s="36">
        <f t="shared" si="2"/>
        <v>72.44</v>
      </c>
      <c r="AC47" s="36">
        <f t="shared" si="2"/>
        <v>72.441000000000003</v>
      </c>
      <c r="AD47" s="36">
        <f t="shared" si="2"/>
        <v>72.441000000000003</v>
      </c>
      <c r="AE47" s="36">
        <f t="shared" si="2"/>
        <v>72.441999999999993</v>
      </c>
      <c r="AF47" s="36">
        <f t="shared" si="2"/>
        <v>72.441999999999993</v>
      </c>
      <c r="AG47" s="36">
        <f t="shared" si="2"/>
        <v>72.441999999999993</v>
      </c>
      <c r="AH47" s="36">
        <f t="shared" si="2"/>
        <v>72.441999999999993</v>
      </c>
      <c r="AI47" s="36">
        <f t="shared" si="2"/>
        <v>72.442999999999998</v>
      </c>
      <c r="AJ47" s="36">
        <f t="shared" si="2"/>
        <v>72.442999999999998</v>
      </c>
      <c r="AK47" s="6">
        <v>72.442999999999998</v>
      </c>
    </row>
    <row r="48" spans="1:37" outlineLevel="1">
      <c r="A48" s="33"/>
      <c r="B48" s="39" t="s">
        <v>16</v>
      </c>
      <c r="C48" s="36"/>
      <c r="D48" s="36"/>
      <c r="E48" s="36">
        <f t="shared" si="0"/>
        <v>346.45</v>
      </c>
      <c r="F48" s="36">
        <f t="shared" si="3"/>
        <v>346.45</v>
      </c>
      <c r="G48" s="36">
        <f t="shared" si="3"/>
        <v>346.45</v>
      </c>
      <c r="H48" s="36">
        <f t="shared" si="3"/>
        <v>346.66</v>
      </c>
      <c r="I48" s="36">
        <f t="shared" si="3"/>
        <v>346.85</v>
      </c>
      <c r="J48" s="36">
        <f t="shared" si="3"/>
        <v>347.04</v>
      </c>
      <c r="K48" s="36">
        <f t="shared" si="3"/>
        <v>347.22</v>
      </c>
      <c r="L48" s="36">
        <f t="shared" si="3"/>
        <v>347.22</v>
      </c>
      <c r="M48" s="36">
        <f t="shared" si="2"/>
        <v>347.22</v>
      </c>
      <c r="N48" s="36">
        <f t="shared" si="2"/>
        <v>347.83</v>
      </c>
      <c r="O48" s="36">
        <f t="shared" si="2"/>
        <v>348.04</v>
      </c>
      <c r="P48" s="36">
        <f t="shared" si="2"/>
        <v>348.26</v>
      </c>
      <c r="Q48" s="36">
        <f t="shared" si="2"/>
        <v>348.47</v>
      </c>
      <c r="R48" s="36">
        <f t="shared" si="2"/>
        <v>348.69</v>
      </c>
      <c r="S48" s="36">
        <f t="shared" si="2"/>
        <v>348.69</v>
      </c>
      <c r="T48" s="36">
        <f t="shared" si="2"/>
        <v>348.69</v>
      </c>
      <c r="U48" s="36">
        <f t="shared" si="2"/>
        <v>349.27</v>
      </c>
      <c r="V48" s="36">
        <f t="shared" si="2"/>
        <v>349.49</v>
      </c>
      <c r="W48" s="36">
        <f t="shared" si="2"/>
        <v>349.7</v>
      </c>
      <c r="X48" s="36">
        <f t="shared" si="2"/>
        <v>349.91</v>
      </c>
      <c r="Y48" s="36">
        <f t="shared" si="2"/>
        <v>350.13</v>
      </c>
      <c r="Z48" s="36">
        <f t="shared" si="2"/>
        <v>350.13</v>
      </c>
      <c r="AA48" s="36">
        <f t="shared" si="2"/>
        <v>350.13</v>
      </c>
      <c r="AB48" s="36">
        <f t="shared" si="2"/>
        <v>350.76</v>
      </c>
      <c r="AC48" s="36">
        <f t="shared" si="2"/>
        <v>350.98</v>
      </c>
      <c r="AD48" s="36">
        <f t="shared" si="2"/>
        <v>351.21</v>
      </c>
      <c r="AE48" s="36">
        <f t="shared" si="2"/>
        <v>351.43</v>
      </c>
      <c r="AF48" s="36">
        <f t="shared" si="2"/>
        <v>351.64</v>
      </c>
      <c r="AG48" s="36">
        <f t="shared" si="2"/>
        <v>351.86</v>
      </c>
      <c r="AH48" s="36">
        <f t="shared" si="2"/>
        <v>351.86</v>
      </c>
      <c r="AI48" s="36">
        <f t="shared" si="2"/>
        <v>352.27</v>
      </c>
      <c r="AJ48" s="36">
        <f t="shared" si="2"/>
        <v>352.27</v>
      </c>
      <c r="AK48" s="6">
        <v>352.27</v>
      </c>
    </row>
    <row r="49" spans="1:37" outlineLevel="1">
      <c r="A49" s="33"/>
      <c r="B49" s="39" t="s">
        <v>17</v>
      </c>
      <c r="C49" s="36"/>
      <c r="D49" s="36"/>
      <c r="E49" s="36">
        <f t="shared" si="0"/>
        <v>101.011</v>
      </c>
      <c r="F49" s="36">
        <f t="shared" si="3"/>
        <v>101.011</v>
      </c>
      <c r="G49" s="36">
        <f t="shared" si="3"/>
        <v>101.011</v>
      </c>
      <c r="H49" s="36">
        <f t="shared" si="3"/>
        <v>101.502</v>
      </c>
      <c r="I49" s="36">
        <f t="shared" si="3"/>
        <v>101.964</v>
      </c>
      <c r="J49" s="36">
        <f t="shared" si="3"/>
        <v>102.44799999999999</v>
      </c>
      <c r="K49" s="36">
        <f t="shared" si="3"/>
        <v>102.988</v>
      </c>
      <c r="L49" s="36">
        <f t="shared" si="3"/>
        <v>102.988</v>
      </c>
      <c r="M49" s="36">
        <f t="shared" si="2"/>
        <v>102.988</v>
      </c>
      <c r="N49" s="36">
        <f t="shared" si="2"/>
        <v>104.32</v>
      </c>
      <c r="O49" s="36">
        <f t="shared" si="2"/>
        <v>104.83799999999999</v>
      </c>
      <c r="P49" s="36">
        <f t="shared" si="2"/>
        <v>105.37</v>
      </c>
      <c r="Q49" s="36">
        <f t="shared" si="2"/>
        <v>105.89</v>
      </c>
      <c r="R49" s="36">
        <f t="shared" si="2"/>
        <v>106.398</v>
      </c>
      <c r="S49" s="36">
        <f t="shared" si="2"/>
        <v>106.398</v>
      </c>
      <c r="T49" s="36">
        <f t="shared" si="2"/>
        <v>106.398</v>
      </c>
      <c r="U49" s="36">
        <f t="shared" si="2"/>
        <v>107.74</v>
      </c>
      <c r="V49" s="36">
        <f t="shared" si="2"/>
        <v>108.22</v>
      </c>
      <c r="W49" s="36">
        <f t="shared" si="2"/>
        <v>108.923</v>
      </c>
      <c r="X49" s="36">
        <f t="shared" si="2"/>
        <v>109.18</v>
      </c>
      <c r="Y49" s="36">
        <f t="shared" si="2"/>
        <v>109.71899999999999</v>
      </c>
      <c r="Z49" s="36">
        <f t="shared" si="2"/>
        <v>109.71899999999999</v>
      </c>
      <c r="AA49" s="36">
        <f t="shared" si="2"/>
        <v>109.71899999999999</v>
      </c>
      <c r="AB49" s="36">
        <f t="shared" si="2"/>
        <v>111.20399999999999</v>
      </c>
      <c r="AC49" s="36">
        <f t="shared" si="2"/>
        <v>111.706</v>
      </c>
      <c r="AD49" s="36">
        <f t="shared" si="2"/>
        <v>112.24</v>
      </c>
      <c r="AE49" s="36">
        <f t="shared" si="2"/>
        <v>112.779</v>
      </c>
      <c r="AF49" s="36">
        <f t="shared" si="2"/>
        <v>113.31</v>
      </c>
      <c r="AG49" s="36">
        <f t="shared" si="2"/>
        <v>113.82706</v>
      </c>
      <c r="AH49" s="36">
        <f t="shared" si="2"/>
        <v>113.82706</v>
      </c>
      <c r="AI49" s="36">
        <f t="shared" si="2"/>
        <v>114.76600000000001</v>
      </c>
      <c r="AJ49" s="36">
        <f t="shared" si="2"/>
        <v>114.76600000000001</v>
      </c>
      <c r="AK49" s="6">
        <v>114.76600000000001</v>
      </c>
    </row>
    <row r="50" spans="1:37" outlineLevel="1">
      <c r="A50" s="33"/>
      <c r="B50" s="60" t="s">
        <v>98</v>
      </c>
      <c r="C50" s="36"/>
      <c r="D50" s="36"/>
      <c r="E50" s="36">
        <f t="shared" si="0"/>
        <v>3928</v>
      </c>
      <c r="F50" s="36">
        <f t="shared" si="3"/>
        <v>3928</v>
      </c>
      <c r="G50" s="36">
        <f t="shared" si="3"/>
        <v>3928</v>
      </c>
      <c r="H50" s="36">
        <f t="shared" si="3"/>
        <v>3935.4</v>
      </c>
      <c r="I50" s="36">
        <f t="shared" si="3"/>
        <v>3941.3</v>
      </c>
      <c r="J50" s="36">
        <f t="shared" si="3"/>
        <v>3946.7</v>
      </c>
      <c r="K50" s="36">
        <f t="shared" si="3"/>
        <v>3948.5</v>
      </c>
      <c r="L50" s="36">
        <f t="shared" si="3"/>
        <v>3948.5</v>
      </c>
      <c r="M50" s="36">
        <f t="shared" si="2"/>
        <v>3948.5</v>
      </c>
      <c r="N50" s="36">
        <f t="shared" si="2"/>
        <v>3950</v>
      </c>
      <c r="O50" s="36">
        <f t="shared" si="2"/>
        <v>3956.7</v>
      </c>
      <c r="P50" s="36">
        <f t="shared" si="2"/>
        <v>3962.5</v>
      </c>
      <c r="Q50" s="36">
        <f t="shared" si="2"/>
        <v>3967.7</v>
      </c>
      <c r="R50" s="36">
        <f t="shared" si="2"/>
        <v>3970.6</v>
      </c>
      <c r="S50" s="36">
        <f t="shared" si="2"/>
        <v>3970.6</v>
      </c>
      <c r="T50" s="36">
        <f t="shared" si="2"/>
        <v>3970.6</v>
      </c>
      <c r="U50" s="36">
        <f t="shared" si="2"/>
        <v>3972.2</v>
      </c>
      <c r="V50" s="36">
        <f t="shared" si="2"/>
        <v>3978.4</v>
      </c>
      <c r="W50" s="36">
        <f t="shared" si="2"/>
        <v>3985</v>
      </c>
      <c r="X50" s="36">
        <f t="shared" si="2"/>
        <v>3991.4</v>
      </c>
      <c r="Y50" s="36">
        <f t="shared" si="2"/>
        <v>3996.8</v>
      </c>
      <c r="Z50" s="36">
        <f t="shared" si="2"/>
        <v>3996.8</v>
      </c>
      <c r="AA50" s="36">
        <f t="shared" si="2"/>
        <v>3996.8</v>
      </c>
      <c r="AB50" s="36">
        <f t="shared" si="2"/>
        <v>4000.5</v>
      </c>
      <c r="AC50" s="36">
        <f t="shared" si="2"/>
        <v>4006.4</v>
      </c>
      <c r="AD50" s="36">
        <f t="shared" si="2"/>
        <v>4012.6</v>
      </c>
      <c r="AE50" s="36">
        <f t="shared" si="2"/>
        <v>4018</v>
      </c>
      <c r="AF50" s="36">
        <f t="shared" si="2"/>
        <v>4022.7</v>
      </c>
      <c r="AG50" s="36">
        <f t="shared" si="2"/>
        <v>4028</v>
      </c>
      <c r="AH50" s="36">
        <f t="shared" si="2"/>
        <v>4028</v>
      </c>
      <c r="AI50" s="36">
        <f t="shared" si="2"/>
        <v>4033.1</v>
      </c>
      <c r="AJ50" s="36">
        <f t="shared" si="2"/>
        <v>4033.1</v>
      </c>
      <c r="AK50" s="6">
        <v>4033.1</v>
      </c>
    </row>
    <row r="51" spans="1:37" outlineLevel="1">
      <c r="A51" s="33"/>
      <c r="B51" s="63" t="s">
        <v>95</v>
      </c>
      <c r="C51" s="36"/>
      <c r="D51" s="36"/>
      <c r="E51" s="36">
        <f t="shared" si="0"/>
        <v>27.491</v>
      </c>
      <c r="F51" s="36">
        <f t="shared" si="3"/>
        <v>27.491</v>
      </c>
      <c r="G51" s="36">
        <f t="shared" si="3"/>
        <v>27.491</v>
      </c>
      <c r="H51" s="36">
        <f t="shared" si="3"/>
        <v>27.690999999999999</v>
      </c>
      <c r="I51" s="36">
        <f t="shared" si="3"/>
        <v>27.922000000000001</v>
      </c>
      <c r="J51" s="36">
        <f t="shared" si="3"/>
        <v>28.138999999999999</v>
      </c>
      <c r="K51" s="36">
        <f t="shared" si="3"/>
        <v>28.245999999999999</v>
      </c>
      <c r="L51" s="36">
        <f t="shared" si="3"/>
        <v>28.245999999999999</v>
      </c>
      <c r="M51" s="36">
        <f t="shared" si="2"/>
        <v>28.245999999999999</v>
      </c>
      <c r="N51" s="36">
        <f t="shared" si="2"/>
        <v>28.338999999999999</v>
      </c>
      <c r="O51" s="36">
        <f t="shared" si="2"/>
        <v>28.553999999999998</v>
      </c>
      <c r="P51" s="36">
        <f t="shared" si="2"/>
        <v>28.728000000000002</v>
      </c>
      <c r="Q51" s="36">
        <f t="shared" si="2"/>
        <v>28.893000000000001</v>
      </c>
      <c r="R51" s="36">
        <f t="shared" si="2"/>
        <v>28.986999999999998</v>
      </c>
      <c r="S51" s="36">
        <f t="shared" si="2"/>
        <v>28.986999999999998</v>
      </c>
      <c r="T51" s="36">
        <f t="shared" si="2"/>
        <v>28.986999999999998</v>
      </c>
      <c r="U51" s="36">
        <f t="shared" si="2"/>
        <v>29.053999999999998</v>
      </c>
      <c r="V51" s="36">
        <f t="shared" si="2"/>
        <v>29.238</v>
      </c>
      <c r="W51" s="36">
        <f t="shared" si="2"/>
        <v>29.414000000000001</v>
      </c>
      <c r="X51" s="36">
        <f t="shared" si="2"/>
        <v>29.643000000000001</v>
      </c>
      <c r="Y51" s="36">
        <f t="shared" si="2"/>
        <v>29.875</v>
      </c>
      <c r="Z51" s="36">
        <f t="shared" si="2"/>
        <v>29.875</v>
      </c>
      <c r="AA51" s="36">
        <f t="shared" si="2"/>
        <v>29.875</v>
      </c>
      <c r="AB51" s="36">
        <f t="shared" ref="AB51:AJ58" si="4">IF(AB23=0,AA51,AB23)</f>
        <v>30.048999999999999</v>
      </c>
      <c r="AC51" s="36">
        <f t="shared" si="4"/>
        <v>30.05</v>
      </c>
      <c r="AD51" s="36">
        <f t="shared" si="4"/>
        <v>30.547000000000001</v>
      </c>
      <c r="AE51" s="36">
        <f t="shared" si="4"/>
        <v>30.719000000000001</v>
      </c>
      <c r="AF51" s="36">
        <f t="shared" si="4"/>
        <v>30.882999999999999</v>
      </c>
      <c r="AG51" s="36">
        <f t="shared" si="4"/>
        <v>31.06</v>
      </c>
      <c r="AH51" s="36">
        <f t="shared" si="4"/>
        <v>31.06</v>
      </c>
      <c r="AI51" s="36">
        <f t="shared" si="4"/>
        <v>31.161000000000001</v>
      </c>
      <c r="AJ51" s="36">
        <f t="shared" si="4"/>
        <v>31.161000000000001</v>
      </c>
      <c r="AK51" s="187">
        <v>31161</v>
      </c>
    </row>
    <row r="52" spans="1:37" outlineLevel="1">
      <c r="A52" s="33"/>
      <c r="B52" s="63" t="s">
        <v>99</v>
      </c>
      <c r="C52" s="36"/>
      <c r="D52" s="36"/>
      <c r="E52" s="36">
        <f t="shared" si="0"/>
        <v>198.94</v>
      </c>
      <c r="F52" s="36">
        <f t="shared" si="3"/>
        <v>198.94</v>
      </c>
      <c r="G52" s="36">
        <f t="shared" si="3"/>
        <v>198.94</v>
      </c>
      <c r="H52" s="36">
        <f t="shared" si="3"/>
        <v>198.96</v>
      </c>
      <c r="I52" s="36">
        <f t="shared" si="3"/>
        <v>198.97</v>
      </c>
      <c r="J52" s="36">
        <f t="shared" si="3"/>
        <v>198.98</v>
      </c>
      <c r="K52" s="36">
        <f t="shared" si="3"/>
        <v>199</v>
      </c>
      <c r="L52" s="36">
        <f t="shared" si="3"/>
        <v>199</v>
      </c>
      <c r="M52" s="36">
        <f t="shared" si="3"/>
        <v>199</v>
      </c>
      <c r="N52" s="36">
        <f t="shared" si="3"/>
        <v>199.04</v>
      </c>
      <c r="O52" s="36">
        <f t="shared" si="3"/>
        <v>199.05</v>
      </c>
      <c r="P52" s="36">
        <f t="shared" si="3"/>
        <v>199.06</v>
      </c>
      <c r="Q52" s="36">
        <f t="shared" si="3"/>
        <v>199.08</v>
      </c>
      <c r="R52" s="36">
        <f t="shared" si="3"/>
        <v>199.09</v>
      </c>
      <c r="S52" s="36">
        <f t="shared" si="3"/>
        <v>199.09</v>
      </c>
      <c r="T52" s="36">
        <f t="shared" si="3"/>
        <v>199.09</v>
      </c>
      <c r="U52" s="36">
        <f t="shared" si="3"/>
        <v>199.13</v>
      </c>
      <c r="V52" s="36">
        <f t="shared" ref="V52:AA58" si="5">IF(V24=0,U52,V24)</f>
        <v>199.15</v>
      </c>
      <c r="W52" s="36">
        <f t="shared" si="5"/>
        <v>199.16</v>
      </c>
      <c r="X52" s="36">
        <f t="shared" si="5"/>
        <v>199.17</v>
      </c>
      <c r="Y52" s="36">
        <f t="shared" si="5"/>
        <v>199.19</v>
      </c>
      <c r="Z52" s="36">
        <f t="shared" si="5"/>
        <v>199.19</v>
      </c>
      <c r="AA52" s="36">
        <f t="shared" si="5"/>
        <v>199.19</v>
      </c>
      <c r="AB52" s="36">
        <f t="shared" si="4"/>
        <v>199.23</v>
      </c>
      <c r="AC52" s="36">
        <f t="shared" si="4"/>
        <v>199.24</v>
      </c>
      <c r="AD52" s="36">
        <f t="shared" si="4"/>
        <v>199.25</v>
      </c>
      <c r="AE52" s="36">
        <f t="shared" si="4"/>
        <v>199.27</v>
      </c>
      <c r="AF52" s="36">
        <f t="shared" si="4"/>
        <v>199.28</v>
      </c>
      <c r="AG52" s="36">
        <f t="shared" si="4"/>
        <v>199.3</v>
      </c>
      <c r="AH52" s="36">
        <f t="shared" si="4"/>
        <v>199.3</v>
      </c>
      <c r="AI52" s="36">
        <f t="shared" si="4"/>
        <v>199.32</v>
      </c>
      <c r="AJ52" s="36">
        <f t="shared" si="4"/>
        <v>199.32</v>
      </c>
      <c r="AK52" s="6">
        <v>199.32</v>
      </c>
    </row>
    <row r="53" spans="1:37" outlineLevel="1">
      <c r="A53" s="33"/>
      <c r="B53" s="63" t="s">
        <v>100</v>
      </c>
      <c r="C53" s="36"/>
      <c r="D53" s="36"/>
      <c r="E53" s="36">
        <f t="shared" si="0"/>
        <v>190</v>
      </c>
      <c r="F53" s="36">
        <f t="shared" si="3"/>
        <v>190</v>
      </c>
      <c r="G53" s="36">
        <f t="shared" si="3"/>
        <v>190</v>
      </c>
      <c r="H53" s="36">
        <f t="shared" si="3"/>
        <v>194.1</v>
      </c>
      <c r="I53" s="36">
        <f t="shared" si="3"/>
        <v>196.84</v>
      </c>
      <c r="J53" s="36">
        <f t="shared" si="3"/>
        <v>199.13</v>
      </c>
      <c r="K53" s="36">
        <f t="shared" si="3"/>
        <v>199.59</v>
      </c>
      <c r="L53" s="36">
        <f t="shared" si="3"/>
        <v>199.59</v>
      </c>
      <c r="M53" s="36">
        <f t="shared" si="3"/>
        <v>199.59</v>
      </c>
      <c r="N53" s="36">
        <f t="shared" si="3"/>
        <v>200.27</v>
      </c>
      <c r="O53" s="36">
        <f t="shared" si="3"/>
        <v>203.87</v>
      </c>
      <c r="P53" s="36">
        <f t="shared" si="3"/>
        <v>206.63</v>
      </c>
      <c r="Q53" s="36">
        <f t="shared" si="3"/>
        <v>208.95</v>
      </c>
      <c r="R53" s="36">
        <f t="shared" si="3"/>
        <v>210.23</v>
      </c>
      <c r="S53" s="36">
        <f t="shared" si="3"/>
        <v>210.23</v>
      </c>
      <c r="T53" s="36">
        <f t="shared" si="3"/>
        <v>210.23</v>
      </c>
      <c r="U53" s="36">
        <f t="shared" si="3"/>
        <v>210.99</v>
      </c>
      <c r="V53" s="36">
        <f t="shared" si="5"/>
        <v>214.21</v>
      </c>
      <c r="W53" s="36">
        <f t="shared" si="5"/>
        <v>217.62</v>
      </c>
      <c r="X53" s="36">
        <f t="shared" si="5"/>
        <v>220.69</v>
      </c>
      <c r="Y53" s="36">
        <f t="shared" si="5"/>
        <v>222.93</v>
      </c>
      <c r="Z53" s="36">
        <f t="shared" si="5"/>
        <v>222.93</v>
      </c>
      <c r="AA53" s="36">
        <f t="shared" si="5"/>
        <v>222.93</v>
      </c>
      <c r="AB53" s="36">
        <f t="shared" si="4"/>
        <v>224.58</v>
      </c>
      <c r="AC53" s="36">
        <f t="shared" si="4"/>
        <v>227.48</v>
      </c>
      <c r="AD53" s="36">
        <f t="shared" si="4"/>
        <v>230.56</v>
      </c>
      <c r="AE53" s="36">
        <f t="shared" si="4"/>
        <v>233.07</v>
      </c>
      <c r="AF53" s="36">
        <f t="shared" si="4"/>
        <v>235.2</v>
      </c>
      <c r="AG53" s="36">
        <f t="shared" si="4"/>
        <v>237.76</v>
      </c>
      <c r="AH53" s="36">
        <f t="shared" si="4"/>
        <v>237.76</v>
      </c>
      <c r="AI53" s="36">
        <f t="shared" si="4"/>
        <v>239.81</v>
      </c>
      <c r="AJ53" s="36">
        <f t="shared" si="4"/>
        <v>239.81</v>
      </c>
      <c r="AK53" s="6">
        <v>239.81</v>
      </c>
    </row>
    <row r="54" spans="1:37" outlineLevel="1">
      <c r="A54" s="33"/>
      <c r="B54" s="63" t="s">
        <v>96</v>
      </c>
      <c r="C54" s="36"/>
      <c r="D54" s="36"/>
      <c r="E54" s="36">
        <f t="shared" si="0"/>
        <v>187.06</v>
      </c>
      <c r="F54" s="36">
        <f t="shared" si="3"/>
        <v>187.06</v>
      </c>
      <c r="G54" s="36">
        <f t="shared" si="3"/>
        <v>187.06</v>
      </c>
      <c r="H54" s="36">
        <f t="shared" si="3"/>
        <v>188.57</v>
      </c>
      <c r="I54" s="36">
        <f t="shared" si="3"/>
        <v>190.15</v>
      </c>
      <c r="J54" s="36">
        <f t="shared" si="3"/>
        <v>191.59</v>
      </c>
      <c r="K54" s="36">
        <f t="shared" si="3"/>
        <v>192.27</v>
      </c>
      <c r="L54" s="36">
        <f t="shared" si="3"/>
        <v>192.27</v>
      </c>
      <c r="M54" s="36">
        <f t="shared" si="3"/>
        <v>192.27</v>
      </c>
      <c r="N54" s="36">
        <f t="shared" si="3"/>
        <v>192.6</v>
      </c>
      <c r="O54" s="36">
        <f t="shared" si="3"/>
        <v>194.1</v>
      </c>
      <c r="P54" s="36">
        <f t="shared" si="3"/>
        <v>195.56</v>
      </c>
      <c r="Q54" s="36">
        <f t="shared" si="3"/>
        <v>196.81</v>
      </c>
      <c r="R54" s="36">
        <f t="shared" si="3"/>
        <v>197.53</v>
      </c>
      <c r="S54" s="36">
        <f t="shared" si="3"/>
        <v>197.53</v>
      </c>
      <c r="T54" s="36">
        <f t="shared" si="3"/>
        <v>197.53</v>
      </c>
      <c r="U54" s="36">
        <f t="shared" si="3"/>
        <v>197.78</v>
      </c>
      <c r="V54" s="36">
        <f t="shared" si="5"/>
        <v>199.27</v>
      </c>
      <c r="W54" s="36">
        <f t="shared" si="5"/>
        <v>200.67</v>
      </c>
      <c r="X54" s="36">
        <f t="shared" si="5"/>
        <v>202.06</v>
      </c>
      <c r="Y54" s="36">
        <f t="shared" si="5"/>
        <v>203.34</v>
      </c>
      <c r="Z54" s="36">
        <f t="shared" si="5"/>
        <v>203.34</v>
      </c>
      <c r="AA54" s="36">
        <f t="shared" si="5"/>
        <v>203.34</v>
      </c>
      <c r="AB54" s="36">
        <f t="shared" si="4"/>
        <v>204.13</v>
      </c>
      <c r="AC54" s="36">
        <f t="shared" si="4"/>
        <v>204.1</v>
      </c>
      <c r="AD54" s="36">
        <f t="shared" si="4"/>
        <v>206.37</v>
      </c>
      <c r="AE54" s="36">
        <f t="shared" si="4"/>
        <v>207.68</v>
      </c>
      <c r="AF54" s="36">
        <f t="shared" si="4"/>
        <v>208.77</v>
      </c>
      <c r="AG54" s="36">
        <f t="shared" si="4"/>
        <v>209.93</v>
      </c>
      <c r="AH54" s="36">
        <f t="shared" si="4"/>
        <v>209.93</v>
      </c>
      <c r="AI54" s="36">
        <f t="shared" si="4"/>
        <v>210.66</v>
      </c>
      <c r="AJ54" s="36">
        <f t="shared" si="4"/>
        <v>210.66</v>
      </c>
      <c r="AK54" s="6">
        <v>210.66</v>
      </c>
    </row>
    <row r="55" spans="1:37" outlineLevel="1">
      <c r="A55" s="33"/>
      <c r="B55" s="39" t="s">
        <v>19</v>
      </c>
      <c r="C55" s="36"/>
      <c r="D55" s="36"/>
      <c r="E55" s="36">
        <f t="shared" si="0"/>
        <v>1504.8</v>
      </c>
      <c r="F55" s="36">
        <f t="shared" si="3"/>
        <v>1504.8</v>
      </c>
      <c r="G55" s="36">
        <f t="shared" si="3"/>
        <v>1504.8</v>
      </c>
      <c r="H55" s="36">
        <f t="shared" si="3"/>
        <v>1506</v>
      </c>
      <c r="I55" s="36">
        <f t="shared" si="3"/>
        <v>1507.3</v>
      </c>
      <c r="J55" s="36">
        <f t="shared" si="3"/>
        <v>1508.4</v>
      </c>
      <c r="K55" s="36">
        <f t="shared" si="3"/>
        <v>1509.2</v>
      </c>
      <c r="L55" s="36">
        <f t="shared" si="3"/>
        <v>1509.2</v>
      </c>
      <c r="M55" s="36">
        <f t="shared" si="3"/>
        <v>1509.2</v>
      </c>
      <c r="N55" s="36">
        <f t="shared" si="3"/>
        <v>1511.1</v>
      </c>
      <c r="O55" s="36">
        <f t="shared" si="3"/>
        <v>1512.3</v>
      </c>
      <c r="P55" s="36">
        <f t="shared" si="3"/>
        <v>1513.5</v>
      </c>
      <c r="Q55" s="36">
        <f t="shared" si="3"/>
        <v>1514.7</v>
      </c>
      <c r="R55" s="36">
        <f t="shared" si="3"/>
        <v>1515.8</v>
      </c>
      <c r="S55" s="36">
        <f t="shared" si="3"/>
        <v>1515.8</v>
      </c>
      <c r="T55" s="36">
        <f t="shared" si="3"/>
        <v>1515.8</v>
      </c>
      <c r="U55" s="36">
        <f t="shared" si="3"/>
        <v>1517.8</v>
      </c>
      <c r="V55" s="36">
        <f t="shared" si="5"/>
        <v>1519.1</v>
      </c>
      <c r="W55" s="36">
        <f t="shared" si="5"/>
        <v>1520.4</v>
      </c>
      <c r="X55" s="36">
        <f t="shared" si="5"/>
        <v>1521.7</v>
      </c>
      <c r="Y55" s="36">
        <f t="shared" si="5"/>
        <v>1522.9</v>
      </c>
      <c r="Z55" s="36">
        <f t="shared" si="5"/>
        <v>1522.9</v>
      </c>
      <c r="AA55" s="36">
        <f t="shared" si="5"/>
        <v>1522.9</v>
      </c>
      <c r="AB55" s="36">
        <f t="shared" si="4"/>
        <v>1525</v>
      </c>
      <c r="AC55" s="36">
        <f t="shared" si="4"/>
        <v>1526.2</v>
      </c>
      <c r="AD55" s="36">
        <f t="shared" si="4"/>
        <v>1527.5</v>
      </c>
      <c r="AE55" s="36">
        <f t="shared" si="4"/>
        <v>1528.8</v>
      </c>
      <c r="AF55" s="36">
        <f t="shared" si="4"/>
        <v>1530</v>
      </c>
      <c r="AG55" s="36">
        <f t="shared" si="4"/>
        <v>1531.3</v>
      </c>
      <c r="AH55" s="36">
        <f t="shared" si="4"/>
        <v>1531.3</v>
      </c>
      <c r="AI55" s="36">
        <f t="shared" si="4"/>
        <v>1533</v>
      </c>
      <c r="AJ55" s="36">
        <f t="shared" si="4"/>
        <v>1533</v>
      </c>
      <c r="AK55" s="6">
        <v>1533</v>
      </c>
    </row>
    <row r="56" spans="1:37" outlineLevel="1">
      <c r="A56" s="33"/>
      <c r="B56" s="64" t="s">
        <v>97</v>
      </c>
      <c r="C56" s="36"/>
      <c r="D56" s="36"/>
      <c r="E56" s="36">
        <f t="shared" si="0"/>
        <v>25.925000000000001</v>
      </c>
      <c r="F56" s="36">
        <f t="shared" si="3"/>
        <v>25.925000000000001</v>
      </c>
      <c r="G56" s="36">
        <f t="shared" si="3"/>
        <v>25.925000000000001</v>
      </c>
      <c r="H56" s="36">
        <f t="shared" si="3"/>
        <v>26.084</v>
      </c>
      <c r="I56" s="36">
        <f t="shared" si="3"/>
        <v>26.236999999999998</v>
      </c>
      <c r="J56" s="36">
        <f t="shared" si="3"/>
        <v>26.425999999999998</v>
      </c>
      <c r="K56" s="36">
        <f t="shared" si="3"/>
        <v>26.547999999999998</v>
      </c>
      <c r="L56" s="36">
        <f t="shared" si="3"/>
        <v>26.547999999999998</v>
      </c>
      <c r="M56" s="36">
        <f t="shared" si="3"/>
        <v>26.547999999999998</v>
      </c>
      <c r="N56" s="36">
        <f t="shared" si="3"/>
        <v>26.984999999999999</v>
      </c>
      <c r="O56" s="36">
        <f t="shared" si="3"/>
        <v>27.103000000000002</v>
      </c>
      <c r="P56" s="36">
        <f t="shared" si="3"/>
        <v>27.21</v>
      </c>
      <c r="Q56" s="36">
        <f t="shared" si="3"/>
        <v>27.32</v>
      </c>
      <c r="R56" s="36">
        <f t="shared" si="3"/>
        <v>27.436</v>
      </c>
      <c r="S56" s="36">
        <f t="shared" si="3"/>
        <v>27.436</v>
      </c>
      <c r="T56" s="36">
        <f t="shared" si="3"/>
        <v>27.436</v>
      </c>
      <c r="U56" s="36">
        <f t="shared" si="3"/>
        <v>27.748999999999999</v>
      </c>
      <c r="V56" s="36">
        <f t="shared" si="5"/>
        <v>27.876000000000001</v>
      </c>
      <c r="W56" s="36">
        <f t="shared" si="5"/>
        <v>28.004999999999999</v>
      </c>
      <c r="X56" s="36">
        <f t="shared" si="5"/>
        <v>28.134</v>
      </c>
      <c r="Y56" s="36">
        <f t="shared" si="5"/>
        <v>28.262</v>
      </c>
      <c r="Z56" s="36">
        <f t="shared" si="5"/>
        <v>28.262</v>
      </c>
      <c r="AA56" s="36">
        <f t="shared" si="5"/>
        <v>28.262</v>
      </c>
      <c r="AB56" s="36">
        <f t="shared" si="4"/>
        <v>28.314</v>
      </c>
      <c r="AC56" s="36">
        <f t="shared" si="4"/>
        <v>28.440999999999999</v>
      </c>
      <c r="AD56" s="36">
        <f t="shared" si="4"/>
        <v>28.574000000000002</v>
      </c>
      <c r="AE56" s="36">
        <f t="shared" si="4"/>
        <v>28.704000000000001</v>
      </c>
      <c r="AF56" s="36">
        <f t="shared" si="4"/>
        <v>28.875</v>
      </c>
      <c r="AG56" s="36">
        <f t="shared" si="4"/>
        <v>28.968408</v>
      </c>
      <c r="AH56" s="36">
        <f t="shared" si="4"/>
        <v>28.968408</v>
      </c>
      <c r="AI56" s="36">
        <f t="shared" si="4"/>
        <v>29.206</v>
      </c>
      <c r="AJ56" s="36">
        <f t="shared" si="4"/>
        <v>29.206</v>
      </c>
      <c r="AK56" s="6">
        <v>29.206</v>
      </c>
    </row>
    <row r="57" spans="1:37" outlineLevel="1">
      <c r="A57" s="33"/>
      <c r="B57" s="65" t="s">
        <v>56</v>
      </c>
      <c r="C57" s="36"/>
      <c r="D57" s="36"/>
      <c r="E57" s="36">
        <f t="shared" si="0"/>
        <v>43.927</v>
      </c>
      <c r="F57" s="36">
        <f t="shared" si="3"/>
        <v>43.927</v>
      </c>
      <c r="G57" s="36">
        <f t="shared" si="3"/>
        <v>43.927</v>
      </c>
      <c r="H57" s="36">
        <f t="shared" si="3"/>
        <v>44.081000000000003</v>
      </c>
      <c r="I57" s="36">
        <f t="shared" si="3"/>
        <v>44.219000000000001</v>
      </c>
      <c r="J57" s="36">
        <f t="shared" si="3"/>
        <v>44.383000000000003</v>
      </c>
      <c r="K57" s="36">
        <f t="shared" si="3"/>
        <v>44.536000000000001</v>
      </c>
      <c r="L57" s="36">
        <f t="shared" si="3"/>
        <v>44.536000000000001</v>
      </c>
      <c r="M57" s="36">
        <f t="shared" si="3"/>
        <v>44.536000000000001</v>
      </c>
      <c r="N57" s="36">
        <f t="shared" si="3"/>
        <v>44.78</v>
      </c>
      <c r="O57" s="36">
        <f t="shared" si="3"/>
        <v>44.901000000000003</v>
      </c>
      <c r="P57" s="36">
        <f t="shared" si="3"/>
        <v>45.036999999999999</v>
      </c>
      <c r="Q57" s="36">
        <f t="shared" si="3"/>
        <v>45.167999999999999</v>
      </c>
      <c r="R57" s="36">
        <f t="shared" si="3"/>
        <v>45.296999999999997</v>
      </c>
      <c r="S57" s="36">
        <f t="shared" si="3"/>
        <v>45.296999999999997</v>
      </c>
      <c r="T57" s="36">
        <f t="shared" si="3"/>
        <v>45.296999999999997</v>
      </c>
      <c r="U57" s="36">
        <f t="shared" si="3"/>
        <v>45.563000000000002</v>
      </c>
      <c r="V57" s="36">
        <f t="shared" si="5"/>
        <v>45.694000000000003</v>
      </c>
      <c r="W57" s="36">
        <f t="shared" si="5"/>
        <v>45.826999999999998</v>
      </c>
      <c r="X57" s="36">
        <f t="shared" si="5"/>
        <v>45.959000000000003</v>
      </c>
      <c r="Y57" s="36">
        <f t="shared" si="5"/>
        <v>46.085000000000001</v>
      </c>
      <c r="Z57" s="36">
        <f t="shared" si="5"/>
        <v>46.085000000000001</v>
      </c>
      <c r="AA57" s="36">
        <f t="shared" si="5"/>
        <v>46.085000000000001</v>
      </c>
      <c r="AB57" s="36">
        <f t="shared" si="4"/>
        <v>46.393999999999998</v>
      </c>
      <c r="AC57" s="36">
        <f t="shared" si="4"/>
        <v>46.524000000000001</v>
      </c>
      <c r="AD57" s="36">
        <f t="shared" si="4"/>
        <v>46.664000000000001</v>
      </c>
      <c r="AE57" s="36">
        <f t="shared" si="4"/>
        <v>46.801000000000002</v>
      </c>
      <c r="AF57" s="36">
        <f t="shared" si="4"/>
        <v>46.933</v>
      </c>
      <c r="AG57" s="36">
        <f t="shared" si="4"/>
        <v>47.069000000000003</v>
      </c>
      <c r="AH57" s="36">
        <f t="shared" si="4"/>
        <v>47.069000000000003</v>
      </c>
      <c r="AI57" s="36">
        <f t="shared" si="4"/>
        <v>47.256999999999998</v>
      </c>
      <c r="AJ57" s="36">
        <f t="shared" si="4"/>
        <v>47.256999999999998</v>
      </c>
      <c r="AK57" s="6">
        <v>47.256999999999998</v>
      </c>
    </row>
    <row r="58" spans="1:37" outlineLevel="1">
      <c r="A58" s="33"/>
      <c r="B58" s="39" t="s">
        <v>20</v>
      </c>
      <c r="C58" s="36"/>
      <c r="D58" s="36"/>
      <c r="E58" s="36">
        <f t="shared" si="0"/>
        <v>741.27</v>
      </c>
      <c r="F58" s="36">
        <f t="shared" ref="F58:U58" si="6">IF(F30=0,E58,F30)</f>
        <v>741.27</v>
      </c>
      <c r="G58" s="36">
        <f t="shared" si="6"/>
        <v>741.27</v>
      </c>
      <c r="H58" s="36">
        <f t="shared" si="6"/>
        <v>741.88</v>
      </c>
      <c r="I58" s="36">
        <f t="shared" si="6"/>
        <v>742.48</v>
      </c>
      <c r="J58" s="36">
        <f t="shared" si="6"/>
        <v>743.14</v>
      </c>
      <c r="K58" s="36">
        <f t="shared" si="6"/>
        <v>743.67</v>
      </c>
      <c r="L58" s="36">
        <f t="shared" si="6"/>
        <v>743.67</v>
      </c>
      <c r="M58" s="36">
        <f t="shared" si="6"/>
        <v>743.67</v>
      </c>
      <c r="N58" s="36">
        <f t="shared" si="6"/>
        <v>744.48</v>
      </c>
      <c r="O58" s="36">
        <f t="shared" si="6"/>
        <v>745.15</v>
      </c>
      <c r="P58" s="36">
        <f t="shared" si="6"/>
        <v>745.84</v>
      </c>
      <c r="Q58" s="36">
        <f t="shared" si="6"/>
        <v>746.49</v>
      </c>
      <c r="R58" s="36">
        <f t="shared" si="6"/>
        <v>747.04</v>
      </c>
      <c r="S58" s="36">
        <f t="shared" si="6"/>
        <v>747.04</v>
      </c>
      <c r="T58" s="36">
        <f t="shared" si="6"/>
        <v>747.04</v>
      </c>
      <c r="U58" s="36">
        <f t="shared" si="6"/>
        <v>747.97</v>
      </c>
      <c r="V58" s="36">
        <f t="shared" si="5"/>
        <v>748.61</v>
      </c>
      <c r="W58" s="36">
        <f t="shared" si="5"/>
        <v>749.27</v>
      </c>
      <c r="X58" s="36">
        <f t="shared" si="5"/>
        <v>750.01</v>
      </c>
      <c r="Y58" s="36">
        <f t="shared" si="5"/>
        <v>750.61</v>
      </c>
      <c r="Z58" s="36">
        <f t="shared" si="5"/>
        <v>750.61</v>
      </c>
      <c r="AA58" s="36">
        <f t="shared" si="5"/>
        <v>750.61</v>
      </c>
      <c r="AB58" s="36">
        <f t="shared" si="4"/>
        <v>751.6</v>
      </c>
      <c r="AC58" s="36">
        <f t="shared" si="4"/>
        <v>752.25</v>
      </c>
      <c r="AD58" s="36">
        <f t="shared" si="4"/>
        <v>752.9</v>
      </c>
      <c r="AE58" s="36">
        <f t="shared" si="4"/>
        <v>753.58</v>
      </c>
      <c r="AF58" s="36">
        <f t="shared" si="4"/>
        <v>754.24</v>
      </c>
      <c r="AG58" s="36">
        <f t="shared" si="4"/>
        <v>754.9</v>
      </c>
      <c r="AH58" s="36">
        <f t="shared" si="4"/>
        <v>754.9</v>
      </c>
      <c r="AI58" s="36">
        <f t="shared" si="4"/>
        <v>755.81</v>
      </c>
      <c r="AJ58" s="36">
        <f t="shared" si="4"/>
        <v>755.81</v>
      </c>
      <c r="AK58" s="6">
        <v>755.81</v>
      </c>
    </row>
    <row r="59" spans="1:37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7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7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7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7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7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AJ72" si="7">(H33-G33)*$D$72</f>
        <v>14003.200000000652</v>
      </c>
      <c r="I72" s="21">
        <f t="shared" si="7"/>
        <v>11443.20000000007</v>
      </c>
      <c r="J72" s="21">
        <f t="shared" si="7"/>
        <v>10473.600000000442</v>
      </c>
      <c r="K72" s="21">
        <f t="shared" si="7"/>
        <v>5526.3999999995576</v>
      </c>
      <c r="L72" s="21">
        <f t="shared" si="7"/>
        <v>0</v>
      </c>
      <c r="M72" s="21">
        <f t="shared" si="7"/>
        <v>0</v>
      </c>
      <c r="N72" s="21">
        <f t="shared" si="7"/>
        <v>10102.400000000489</v>
      </c>
      <c r="O72" s="21">
        <f t="shared" si="7"/>
        <v>13075.200000000768</v>
      </c>
      <c r="P72" s="21">
        <f t="shared" si="7"/>
        <v>11302.400000000489</v>
      </c>
      <c r="Q72" s="21">
        <f t="shared" si="7"/>
        <v>10303.999999997905</v>
      </c>
      <c r="R72" s="21">
        <f t="shared" si="7"/>
        <v>7657.6000000000931</v>
      </c>
      <c r="S72" s="21">
        <f t="shared" si="7"/>
        <v>0</v>
      </c>
      <c r="T72" s="21">
        <f t="shared" si="7"/>
        <v>0</v>
      </c>
      <c r="U72" s="21">
        <f t="shared" si="7"/>
        <v>10480.000000001746</v>
      </c>
      <c r="V72" s="21">
        <f t="shared" si="7"/>
        <v>12905.59999999823</v>
      </c>
      <c r="W72" s="21">
        <f t="shared" si="7"/>
        <v>19414.400000000023</v>
      </c>
      <c r="X72" s="21">
        <f t="shared" si="7"/>
        <v>32064.000000001397</v>
      </c>
      <c r="Y72" s="21">
        <f t="shared" si="7"/>
        <v>-14307.200000001467</v>
      </c>
      <c r="Z72" s="21">
        <f t="shared" si="7"/>
        <v>0</v>
      </c>
      <c r="AA72" s="21">
        <f t="shared" si="7"/>
        <v>0</v>
      </c>
      <c r="AB72" s="21">
        <f t="shared" si="7"/>
        <v>12796.799999999348</v>
      </c>
      <c r="AC72" s="21">
        <f t="shared" si="7"/>
        <v>11356.79999999993</v>
      </c>
      <c r="AD72" s="21">
        <f t="shared" si="7"/>
        <v>11872.000000000116</v>
      </c>
      <c r="AE72" s="21">
        <f t="shared" si="7"/>
        <v>11401.600000000326</v>
      </c>
      <c r="AF72" s="21">
        <f t="shared" si="7"/>
        <v>10169.599999999627</v>
      </c>
      <c r="AG72" s="21">
        <f t="shared" si="7"/>
        <v>11241.600000002654</v>
      </c>
      <c r="AH72" s="21">
        <f t="shared" si="7"/>
        <v>0</v>
      </c>
      <c r="AI72" s="21">
        <f t="shared" si="7"/>
        <v>11945.599999997648</v>
      </c>
      <c r="AJ72" s="21">
        <f t="shared" si="7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8">(G34-F34)*$D$73</f>
        <v>0</v>
      </c>
      <c r="H73" s="21">
        <f t="shared" si="8"/>
        <v>2457.5999999997293</v>
      </c>
      <c r="I73" s="21">
        <f t="shared" si="8"/>
        <v>2265.6000000002678</v>
      </c>
      <c r="J73" s="21">
        <f t="shared" si="8"/>
        <v>1955.199999999968</v>
      </c>
      <c r="K73" s="21">
        <f t="shared" si="8"/>
        <v>1097.5999999998749</v>
      </c>
      <c r="L73" s="21">
        <f t="shared" si="8"/>
        <v>0</v>
      </c>
      <c r="M73" s="21">
        <f t="shared" si="8"/>
        <v>0</v>
      </c>
      <c r="N73" s="21">
        <f t="shared" si="8"/>
        <v>1718.4000000001106</v>
      </c>
      <c r="O73" s="21">
        <f t="shared" si="8"/>
        <v>2918.4000000001106</v>
      </c>
      <c r="P73" s="21">
        <f t="shared" si="8"/>
        <v>2297.5999999998749</v>
      </c>
      <c r="Q73" s="21">
        <f t="shared" si="8"/>
        <v>2025.6000000001222</v>
      </c>
      <c r="R73" s="21">
        <f t="shared" si="8"/>
        <v>1084.7999999998137</v>
      </c>
      <c r="S73" s="21">
        <f t="shared" si="8"/>
        <v>0</v>
      </c>
      <c r="T73" s="21">
        <f t="shared" si="8"/>
        <v>0</v>
      </c>
      <c r="U73" s="21">
        <f t="shared" si="8"/>
        <v>1766.4000000000669</v>
      </c>
      <c r="V73" s="21">
        <f t="shared" si="8"/>
        <v>2768.0000000000291</v>
      </c>
      <c r="W73" s="21">
        <f t="shared" si="8"/>
        <v>2384.0000000000146</v>
      </c>
      <c r="X73" s="21">
        <f t="shared" si="8"/>
        <v>2499.199999999837</v>
      </c>
      <c r="Y73" s="21">
        <f t="shared" si="8"/>
        <v>2204.8000000002503</v>
      </c>
      <c r="Z73" s="21">
        <f t="shared" si="8"/>
        <v>0</v>
      </c>
      <c r="AA73" s="21">
        <f t="shared" si="8"/>
        <v>0</v>
      </c>
      <c r="AB73" s="21">
        <f t="shared" si="8"/>
        <v>3001.5999999999622</v>
      </c>
      <c r="AC73" s="21">
        <f t="shared" si="8"/>
        <v>2531.1999999998079</v>
      </c>
      <c r="AD73" s="21">
        <f t="shared" si="8"/>
        <v>2438.4000000001834</v>
      </c>
      <c r="AE73" s="21">
        <f t="shared" si="8"/>
        <v>2105.6000000000495</v>
      </c>
      <c r="AF73" s="21">
        <f t="shared" si="8"/>
        <v>2348.7999999997555</v>
      </c>
      <c r="AG73" s="21">
        <f t="shared" si="8"/>
        <v>2224.0000000001601</v>
      </c>
      <c r="AH73" s="21">
        <f t="shared" si="8"/>
        <v>0</v>
      </c>
      <c r="AI73" s="21">
        <f t="shared" si="8"/>
        <v>2083.1999999998516</v>
      </c>
      <c r="AJ73" s="21">
        <f t="shared" si="8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9">(G35-F35)*$D$74</f>
        <v>0</v>
      </c>
      <c r="H74" s="21">
        <f t="shared" si="9"/>
        <v>17000</v>
      </c>
      <c r="I74" s="21">
        <f t="shared" si="9"/>
        <v>13000</v>
      </c>
      <c r="J74" s="21">
        <f t="shared" si="9"/>
        <v>12000</v>
      </c>
      <c r="K74" s="21">
        <f t="shared" si="9"/>
        <v>7000</v>
      </c>
      <c r="L74" s="21">
        <f t="shared" si="9"/>
        <v>0</v>
      </c>
      <c r="M74" s="21">
        <f t="shared" si="9"/>
        <v>0</v>
      </c>
      <c r="N74" s="21">
        <f t="shared" si="9"/>
        <v>11000</v>
      </c>
      <c r="O74" s="21">
        <f t="shared" si="9"/>
        <v>16000</v>
      </c>
      <c r="P74" s="21">
        <f t="shared" si="9"/>
        <v>13000</v>
      </c>
      <c r="Q74" s="21">
        <f t="shared" si="9"/>
        <v>12000</v>
      </c>
      <c r="R74" s="21">
        <f t="shared" si="9"/>
        <v>9000</v>
      </c>
      <c r="S74" s="21">
        <f t="shared" si="9"/>
        <v>0</v>
      </c>
      <c r="T74" s="21">
        <f t="shared" si="9"/>
        <v>0</v>
      </c>
      <c r="U74" s="21">
        <f t="shared" si="9"/>
        <v>12000</v>
      </c>
      <c r="V74" s="21">
        <f t="shared" si="9"/>
        <v>15000</v>
      </c>
      <c r="W74" s="21">
        <f t="shared" si="9"/>
        <v>15000</v>
      </c>
      <c r="X74" s="21">
        <f t="shared" si="9"/>
        <v>15000</v>
      </c>
      <c r="Y74" s="21">
        <f t="shared" si="9"/>
        <v>13000</v>
      </c>
      <c r="Z74" s="21">
        <f t="shared" si="9"/>
        <v>0</v>
      </c>
      <c r="AA74" s="21">
        <f t="shared" si="9"/>
        <v>0</v>
      </c>
      <c r="AB74" s="21">
        <f t="shared" si="9"/>
        <v>16000</v>
      </c>
      <c r="AC74" s="21">
        <f t="shared" si="9"/>
        <v>14000</v>
      </c>
      <c r="AD74" s="21">
        <f t="shared" si="9"/>
        <v>14000</v>
      </c>
      <c r="AE74" s="21">
        <f t="shared" si="9"/>
        <v>13000</v>
      </c>
      <c r="AF74" s="21">
        <f t="shared" si="9"/>
        <v>12000</v>
      </c>
      <c r="AG74" s="21">
        <f t="shared" si="9"/>
        <v>13000</v>
      </c>
      <c r="AH74" s="21">
        <f t="shared" si="9"/>
        <v>0</v>
      </c>
      <c r="AI74" s="21">
        <f t="shared" si="9"/>
        <v>14000</v>
      </c>
      <c r="AJ74" s="21">
        <f t="shared" si="9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0">(G36-F36)*$D$75</f>
        <v>0</v>
      </c>
      <c r="H75" s="21">
        <f t="shared" si="10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  <c r="L75" s="21">
        <f t="shared" si="10"/>
        <v>0</v>
      </c>
      <c r="M75" s="21">
        <f t="shared" si="10"/>
        <v>0</v>
      </c>
      <c r="N75" s="21">
        <f t="shared" si="10"/>
        <v>0</v>
      </c>
      <c r="O75" s="21">
        <f t="shared" si="10"/>
        <v>0</v>
      </c>
      <c r="P75" s="21">
        <f t="shared" si="10"/>
        <v>0</v>
      </c>
      <c r="Q75" s="21">
        <f t="shared" si="10"/>
        <v>0</v>
      </c>
      <c r="R75" s="21">
        <f t="shared" si="10"/>
        <v>0</v>
      </c>
      <c r="S75" s="21">
        <f t="shared" si="10"/>
        <v>0</v>
      </c>
      <c r="T75" s="21">
        <f t="shared" si="10"/>
        <v>0</v>
      </c>
      <c r="U75" s="21">
        <f t="shared" si="10"/>
        <v>0</v>
      </c>
      <c r="V75" s="21">
        <f t="shared" si="10"/>
        <v>0</v>
      </c>
      <c r="W75" s="21">
        <f t="shared" si="10"/>
        <v>0</v>
      </c>
      <c r="X75" s="21">
        <f t="shared" si="10"/>
        <v>0</v>
      </c>
      <c r="Y75" s="21">
        <f t="shared" si="10"/>
        <v>0</v>
      </c>
      <c r="Z75" s="21">
        <f t="shared" si="10"/>
        <v>0</v>
      </c>
      <c r="AA75" s="21">
        <f t="shared" si="10"/>
        <v>0</v>
      </c>
      <c r="AB75" s="21">
        <f t="shared" si="10"/>
        <v>0</v>
      </c>
      <c r="AC75" s="21">
        <f t="shared" si="10"/>
        <v>0</v>
      </c>
      <c r="AD75" s="21">
        <f t="shared" si="10"/>
        <v>0</v>
      </c>
      <c r="AE75" s="21">
        <f t="shared" si="10"/>
        <v>0</v>
      </c>
      <c r="AF75" s="21">
        <f t="shared" si="10"/>
        <v>0</v>
      </c>
      <c r="AG75" s="21">
        <f t="shared" si="10"/>
        <v>0</v>
      </c>
      <c r="AH75" s="21">
        <f t="shared" si="10"/>
        <v>0</v>
      </c>
      <c r="AI75" s="21">
        <f t="shared" si="10"/>
        <v>0</v>
      </c>
      <c r="AJ75" s="21">
        <f t="shared" si="10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1">SUM(F101:F102)</f>
        <v>0</v>
      </c>
      <c r="G100" s="22">
        <f t="shared" ref="G100:AJ100" si="12">SUM(G101:G102)</f>
        <v>0</v>
      </c>
      <c r="H100" s="22">
        <f t="shared" si="12"/>
        <v>18843.34250000021</v>
      </c>
      <c r="I100" s="22">
        <f t="shared" si="12"/>
        <v>15019.47750000019</v>
      </c>
      <c r="J100" s="22">
        <f t="shared" si="12"/>
        <v>13122.637499999468</v>
      </c>
      <c r="K100" s="22">
        <f t="shared" si="12"/>
        <v>5330.8650000002099</v>
      </c>
      <c r="L100" s="22">
        <f t="shared" si="12"/>
        <v>0</v>
      </c>
      <c r="M100" s="22">
        <f t="shared" si="12"/>
        <v>0</v>
      </c>
      <c r="N100" s="22">
        <f t="shared" si="12"/>
        <v>6838.6225000002778</v>
      </c>
      <c r="O100" s="22">
        <f t="shared" si="12"/>
        <v>18582.132499999636</v>
      </c>
      <c r="P100" s="22">
        <f t="shared" si="12"/>
        <v>14759.725000000206</v>
      </c>
      <c r="Q100" s="22">
        <f t="shared" si="12"/>
        <v>12684.65249999962</v>
      </c>
      <c r="R100" s="22">
        <f t="shared" si="12"/>
        <v>7886.0150000000713</v>
      </c>
      <c r="S100" s="22">
        <f t="shared" si="12"/>
        <v>0</v>
      </c>
      <c r="T100" s="22">
        <f t="shared" si="12"/>
        <v>0</v>
      </c>
      <c r="U100" s="22">
        <f t="shared" si="12"/>
        <v>6950.674999999861</v>
      </c>
      <c r="V100" s="22">
        <f t="shared" si="12"/>
        <v>16869.925000000749</v>
      </c>
      <c r="W100" s="22">
        <f t="shared" si="12"/>
        <v>16834.042499999734</v>
      </c>
      <c r="X100" s="22">
        <f t="shared" si="12"/>
        <v>17156.042500000134</v>
      </c>
      <c r="Y100" s="22">
        <f t="shared" si="12"/>
        <v>13766.734999999779</v>
      </c>
      <c r="Z100" s="22">
        <f t="shared" si="12"/>
        <v>0</v>
      </c>
      <c r="AA100" s="22">
        <f t="shared" si="12"/>
        <v>0</v>
      </c>
      <c r="AB100" s="22">
        <f t="shared" si="12"/>
        <v>11646.777500000027</v>
      </c>
      <c r="AC100" s="22">
        <f t="shared" si="12"/>
        <v>13314.925000000032</v>
      </c>
      <c r="AD100" s="22">
        <f t="shared" si="12"/>
        <v>16653.287499999715</v>
      </c>
      <c r="AE100" s="22">
        <f t="shared" si="12"/>
        <v>14296.355000000407</v>
      </c>
      <c r="AF100" s="22">
        <f t="shared" si="12"/>
        <v>12414.062499999736</v>
      </c>
      <c r="AG100" s="22">
        <f t="shared" si="12"/>
        <v>13772.715479999977</v>
      </c>
      <c r="AH100" s="22">
        <f t="shared" si="12"/>
        <v>0</v>
      </c>
      <c r="AI100" s="22">
        <f t="shared" si="12"/>
        <v>11891.052020000308</v>
      </c>
      <c r="AJ100" s="22">
        <f t="shared" si="12"/>
        <v>0</v>
      </c>
      <c r="AK100" s="22">
        <f t="shared" ref="AK100:AK102" si="13">SUM(F100:AJ100)</f>
        <v>278634.06500000035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14">SUM(G111,G114:G118)</f>
        <v>0</v>
      </c>
      <c r="H101" s="22">
        <f t="shared" si="14"/>
        <v>12920.105721288763</v>
      </c>
      <c r="I101" s="22">
        <f t="shared" si="14"/>
        <v>11238.242305195134</v>
      </c>
      <c r="J101" s="22">
        <f t="shared" si="14"/>
        <v>8606.3332142849104</v>
      </c>
      <c r="K101" s="22">
        <f t="shared" si="14"/>
        <v>2864.5148795184114</v>
      </c>
      <c r="L101" s="22">
        <f t="shared" si="14"/>
        <v>0</v>
      </c>
      <c r="M101" s="22">
        <f t="shared" si="14"/>
        <v>0</v>
      </c>
      <c r="N101" s="22">
        <f t="shared" si="14"/>
        <v>3412.313790322753</v>
      </c>
      <c r="O101" s="22">
        <f t="shared" si="14"/>
        <v>11496.932799251616</v>
      </c>
      <c r="P101" s="22">
        <f t="shared" si="14"/>
        <v>9221.611485355912</v>
      </c>
      <c r="Q101" s="22">
        <f t="shared" si="14"/>
        <v>8438.5839009657248</v>
      </c>
      <c r="R101" s="22">
        <f t="shared" si="14"/>
        <v>5115.1170155039708</v>
      </c>
      <c r="S101" s="22">
        <f t="shared" si="14"/>
        <v>0</v>
      </c>
      <c r="T101" s="22">
        <f t="shared" si="14"/>
        <v>0</v>
      </c>
      <c r="U101" s="22">
        <f t="shared" si="14"/>
        <v>3658.4715306121839</v>
      </c>
      <c r="V101" s="22">
        <f t="shared" si="14"/>
        <v>12022.218934426824</v>
      </c>
      <c r="W101" s="22">
        <f t="shared" si="14"/>
        <v>11679.45990740749</v>
      </c>
      <c r="X101" s="22">
        <f t="shared" si="14"/>
        <v>10966.474152421524</v>
      </c>
      <c r="Y101" s="22">
        <f t="shared" si="14"/>
        <v>8321.9011538459199</v>
      </c>
      <c r="Z101" s="22">
        <f t="shared" si="14"/>
        <v>0</v>
      </c>
      <c r="AA101" s="22">
        <f t="shared" si="14"/>
        <v>0</v>
      </c>
      <c r="AB101" s="22">
        <f t="shared" si="14"/>
        <v>5982.1575000002558</v>
      </c>
      <c r="AC101" s="22">
        <f t="shared" si="14"/>
        <v>7858.4946887158612</v>
      </c>
      <c r="AD101" s="22">
        <f t="shared" si="14"/>
        <v>11190.084527026665</v>
      </c>
      <c r="AE101" s="22">
        <f t="shared" si="14"/>
        <v>8859.0738679251099</v>
      </c>
      <c r="AF101" s="22">
        <f t="shared" si="14"/>
        <v>8436.0524999998397</v>
      </c>
      <c r="AG101" s="22">
        <f t="shared" si="14"/>
        <v>9366.8698148144613</v>
      </c>
      <c r="AH101" s="22">
        <f t="shared" si="14"/>
        <v>0</v>
      </c>
      <c r="AI101" s="22">
        <f t="shared" si="14"/>
        <v>7558.2453571435562</v>
      </c>
      <c r="AJ101" s="22">
        <f t="shared" si="14"/>
        <v>0</v>
      </c>
      <c r="AK101" s="22">
        <f t="shared" si="13"/>
        <v>179213.25904602688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15">SUM(G121:G128)</f>
        <v>0</v>
      </c>
      <c r="H102" s="22">
        <f t="shared" si="15"/>
        <v>5923.2367787114463</v>
      </c>
      <c r="I102" s="22">
        <f t="shared" si="15"/>
        <v>3781.2351948050559</v>
      </c>
      <c r="J102" s="22">
        <f t="shared" si="15"/>
        <v>4516.3042857145574</v>
      </c>
      <c r="K102" s="22">
        <f t="shared" si="15"/>
        <v>2466.3501204817985</v>
      </c>
      <c r="L102" s="22">
        <f t="shared" si="15"/>
        <v>0</v>
      </c>
      <c r="M102" s="22">
        <f t="shared" si="15"/>
        <v>0</v>
      </c>
      <c r="N102" s="22">
        <f t="shared" si="15"/>
        <v>3426.3087096775253</v>
      </c>
      <c r="O102" s="22">
        <f t="shared" si="15"/>
        <v>7085.1997007480213</v>
      </c>
      <c r="P102" s="22">
        <f t="shared" si="15"/>
        <v>5538.1135146442939</v>
      </c>
      <c r="Q102" s="22">
        <f t="shared" si="15"/>
        <v>4246.0685990338952</v>
      </c>
      <c r="R102" s="22">
        <f t="shared" si="15"/>
        <v>2770.8979844961004</v>
      </c>
      <c r="S102" s="22">
        <f t="shared" si="15"/>
        <v>0</v>
      </c>
      <c r="T102" s="22">
        <f t="shared" si="15"/>
        <v>0</v>
      </c>
      <c r="U102" s="22">
        <f t="shared" si="15"/>
        <v>3292.2034693876776</v>
      </c>
      <c r="V102" s="22">
        <f t="shared" si="15"/>
        <v>4847.7060655739233</v>
      </c>
      <c r="W102" s="22">
        <f t="shared" si="15"/>
        <v>5154.5825925922436</v>
      </c>
      <c r="X102" s="22">
        <f t="shared" si="15"/>
        <v>6189.5683475786118</v>
      </c>
      <c r="Y102" s="22">
        <f t="shared" si="15"/>
        <v>5444.8338461538578</v>
      </c>
      <c r="Z102" s="22">
        <f t="shared" si="15"/>
        <v>0</v>
      </c>
      <c r="AA102" s="22">
        <f t="shared" si="15"/>
        <v>0</v>
      </c>
      <c r="AB102" s="22">
        <f t="shared" si="15"/>
        <v>5664.6199999997716</v>
      </c>
      <c r="AC102" s="22">
        <f t="shared" si="15"/>
        <v>5456.4303112841717</v>
      </c>
      <c r="AD102" s="22">
        <f t="shared" si="15"/>
        <v>5463.2029729730475</v>
      </c>
      <c r="AE102" s="22">
        <f t="shared" si="15"/>
        <v>5437.2811320752971</v>
      </c>
      <c r="AF102" s="22">
        <f t="shared" si="15"/>
        <v>3978.0099999998961</v>
      </c>
      <c r="AG102" s="22">
        <f t="shared" si="15"/>
        <v>4405.8456651855167</v>
      </c>
      <c r="AH102" s="22">
        <f t="shared" si="15"/>
        <v>0</v>
      </c>
      <c r="AI102" s="22">
        <f t="shared" si="15"/>
        <v>4332.8066628567512</v>
      </c>
      <c r="AJ102" s="22">
        <f t="shared" si="15"/>
        <v>0</v>
      </c>
      <c r="AK102" s="22">
        <f t="shared" si="13"/>
        <v>99420.805953973468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outlineLevel="3">
      <c r="A105" s="6"/>
      <c r="B105" s="45"/>
      <c r="C105" s="46"/>
      <c r="D105" s="46"/>
      <c r="E105" s="46"/>
      <c r="F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  <c r="AK106" s="6">
        <v>0.23759199999999936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16">((G33+G34)-(F33+F34))*$D$107</f>
        <v>0</v>
      </c>
      <c r="H107" s="27">
        <f t="shared" si="16"/>
        <v>16460.800000000745</v>
      </c>
      <c r="I107" s="27">
        <f t="shared" si="16"/>
        <v>13708.799999998882</v>
      </c>
      <c r="J107" s="27">
        <f t="shared" si="16"/>
        <v>12428.800000000047</v>
      </c>
      <c r="K107" s="27">
        <f t="shared" si="16"/>
        <v>6624.0000000019791</v>
      </c>
      <c r="L107" s="27">
        <f t="shared" si="16"/>
        <v>0</v>
      </c>
      <c r="M107" s="27">
        <f t="shared" si="16"/>
        <v>0</v>
      </c>
      <c r="N107" s="27">
        <f t="shared" si="16"/>
        <v>11820.799999998417</v>
      </c>
      <c r="O107" s="27">
        <f t="shared" si="16"/>
        <v>15993.600000001607</v>
      </c>
      <c r="P107" s="27">
        <f t="shared" si="16"/>
        <v>13600</v>
      </c>
      <c r="Q107" s="27">
        <f t="shared" si="16"/>
        <v>12329.599999997299</v>
      </c>
      <c r="R107" s="27">
        <f t="shared" si="16"/>
        <v>8742.3999999999069</v>
      </c>
      <c r="S107" s="27">
        <f t="shared" si="16"/>
        <v>0</v>
      </c>
      <c r="T107" s="27">
        <f t="shared" si="16"/>
        <v>0</v>
      </c>
      <c r="U107" s="27">
        <f t="shared" si="16"/>
        <v>12246.400000003632</v>
      </c>
      <c r="V107" s="27">
        <f t="shared" si="16"/>
        <v>15673.599999997532</v>
      </c>
      <c r="W107" s="27">
        <f t="shared" si="16"/>
        <v>21798.399999999674</v>
      </c>
      <c r="X107" s="27">
        <f t="shared" si="16"/>
        <v>34563.200000001234</v>
      </c>
      <c r="Y107" s="27">
        <f t="shared" si="16"/>
        <v>-12102.400000000489</v>
      </c>
      <c r="Z107" s="27">
        <f t="shared" si="16"/>
        <v>0</v>
      </c>
      <c r="AA107" s="27">
        <f t="shared" si="16"/>
        <v>0</v>
      </c>
      <c r="AB107" s="27">
        <f t="shared" si="16"/>
        <v>15798.399999999674</v>
      </c>
      <c r="AC107" s="27">
        <f t="shared" si="16"/>
        <v>13888.000000000466</v>
      </c>
      <c r="AD107" s="27">
        <f t="shared" si="16"/>
        <v>14310.399999999208</v>
      </c>
      <c r="AE107" s="27">
        <f t="shared" si="16"/>
        <v>13507.200000001467</v>
      </c>
      <c r="AF107" s="27">
        <f t="shared" si="16"/>
        <v>12518.399999997928</v>
      </c>
      <c r="AG107" s="27">
        <f t="shared" si="16"/>
        <v>13465.600000001723</v>
      </c>
      <c r="AH107" s="27">
        <f t="shared" si="16"/>
        <v>0</v>
      </c>
      <c r="AI107" s="27">
        <f t="shared" si="16"/>
        <v>14028.800000000047</v>
      </c>
      <c r="AJ107" s="27">
        <f t="shared" si="16"/>
        <v>0</v>
      </c>
      <c r="AK107" s="27">
        <v>0.18799999999999528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17">(G37-F37)*$D$108</f>
        <v>0</v>
      </c>
      <c r="H108" s="27">
        <f t="shared" si="17"/>
        <v>3200.0000000002728</v>
      </c>
      <c r="I108" s="27">
        <f t="shared" si="17"/>
        <v>2900.0000000000909</v>
      </c>
      <c r="J108" s="27">
        <f t="shared" si="17"/>
        <v>1799.9999999997272</v>
      </c>
      <c r="K108" s="27">
        <f t="shared" si="17"/>
        <v>400.00000000009095</v>
      </c>
      <c r="L108" s="27">
        <f t="shared" si="17"/>
        <v>0</v>
      </c>
      <c r="M108" s="27">
        <f t="shared" si="17"/>
        <v>0</v>
      </c>
      <c r="N108" s="27">
        <f t="shared" si="17"/>
        <v>400.00000000009095</v>
      </c>
      <c r="O108" s="27">
        <f t="shared" si="17"/>
        <v>3500</v>
      </c>
      <c r="P108" s="27">
        <f t="shared" si="17"/>
        <v>2000</v>
      </c>
      <c r="Q108" s="27">
        <f t="shared" si="17"/>
        <v>1699.9999999998181</v>
      </c>
      <c r="R108" s="27">
        <f t="shared" si="17"/>
        <v>1000</v>
      </c>
      <c r="S108" s="27">
        <f t="shared" si="17"/>
        <v>0</v>
      </c>
      <c r="T108" s="27">
        <f t="shared" si="17"/>
        <v>0</v>
      </c>
      <c r="U108" s="27">
        <f t="shared" si="17"/>
        <v>500</v>
      </c>
      <c r="V108" s="27">
        <f t="shared" si="17"/>
        <v>3300.0000000001819</v>
      </c>
      <c r="W108" s="27">
        <f t="shared" si="17"/>
        <v>2900.0000000000909</v>
      </c>
      <c r="X108" s="27">
        <f t="shared" si="17"/>
        <v>3099.9999999999091</v>
      </c>
      <c r="Y108" s="27">
        <f t="shared" si="17"/>
        <v>1699.9999999998181</v>
      </c>
      <c r="Z108" s="27">
        <f t="shared" si="17"/>
        <v>0</v>
      </c>
      <c r="AA108" s="27">
        <f t="shared" si="17"/>
        <v>0</v>
      </c>
      <c r="AB108" s="27">
        <f t="shared" si="17"/>
        <v>900.00000000009095</v>
      </c>
      <c r="AC108" s="27">
        <f t="shared" si="17"/>
        <v>2000</v>
      </c>
      <c r="AD108" s="27">
        <f t="shared" si="17"/>
        <v>2099.9999999999091</v>
      </c>
      <c r="AE108" s="27">
        <f t="shared" si="17"/>
        <v>2200.0000000002728</v>
      </c>
      <c r="AF108" s="27">
        <f t="shared" si="17"/>
        <v>2099.9999999999091</v>
      </c>
      <c r="AG108" s="27">
        <f t="shared" si="17"/>
        <v>2299.9999999997272</v>
      </c>
      <c r="AH108" s="27">
        <f t="shared" si="17"/>
        <v>0</v>
      </c>
      <c r="AI108" s="27">
        <f t="shared" si="17"/>
        <v>1100.0000000003638</v>
      </c>
      <c r="AJ108" s="27">
        <f t="shared" si="17"/>
        <v>0</v>
      </c>
      <c r="AK108" s="27">
        <v>0.90999999999996817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18">SUM(G111:G118)</f>
        <v>0</v>
      </c>
      <c r="H109" s="27">
        <f t="shared" si="18"/>
        <v>12990.105721288757</v>
      </c>
      <c r="I109" s="27">
        <f t="shared" si="18"/>
        <v>11268.242305195134</v>
      </c>
      <c r="J109" s="27">
        <f t="shared" si="18"/>
        <v>8716.3332142849249</v>
      </c>
      <c r="K109" s="27">
        <f t="shared" si="18"/>
        <v>2944.5148795183954</v>
      </c>
      <c r="L109" s="27">
        <f t="shared" si="18"/>
        <v>0</v>
      </c>
      <c r="M109" s="27">
        <f t="shared" si="18"/>
        <v>0</v>
      </c>
      <c r="N109" s="27">
        <f t="shared" si="18"/>
        <v>3482.3137903227748</v>
      </c>
      <c r="O109" s="27">
        <f t="shared" si="18"/>
        <v>11606.932799251599</v>
      </c>
      <c r="P109" s="27">
        <f t="shared" si="18"/>
        <v>9311.6114853559156</v>
      </c>
      <c r="Q109" s="27">
        <f t="shared" si="18"/>
        <v>8488.5839009657357</v>
      </c>
      <c r="R109" s="27">
        <f t="shared" si="18"/>
        <v>5155.1170155039617</v>
      </c>
      <c r="S109" s="27">
        <f t="shared" si="18"/>
        <v>0</v>
      </c>
      <c r="T109" s="27">
        <f t="shared" si="18"/>
        <v>0</v>
      </c>
      <c r="U109" s="27">
        <f t="shared" si="18"/>
        <v>3728.471530612177</v>
      </c>
      <c r="V109" s="27">
        <f t="shared" si="18"/>
        <v>12092.218934426817</v>
      </c>
      <c r="W109" s="27">
        <f t="shared" si="18"/>
        <v>11749.459907407512</v>
      </c>
      <c r="X109" s="27">
        <f t="shared" si="18"/>
        <v>11016.474152421506</v>
      </c>
      <c r="Y109" s="27">
        <f t="shared" si="18"/>
        <v>8381.9011538459217</v>
      </c>
      <c r="Z109" s="27">
        <f t="shared" si="18"/>
        <v>0</v>
      </c>
      <c r="AA109" s="27">
        <f t="shared" si="18"/>
        <v>0</v>
      </c>
      <c r="AB109" s="27">
        <f t="shared" si="18"/>
        <v>6052.1575000002485</v>
      </c>
      <c r="AC109" s="27">
        <f t="shared" si="18"/>
        <v>7948.4946887158649</v>
      </c>
      <c r="AD109" s="27">
        <f t="shared" si="18"/>
        <v>11260.084527026687</v>
      </c>
      <c r="AE109" s="27">
        <f t="shared" si="18"/>
        <v>8939.0738679250935</v>
      </c>
      <c r="AF109" s="27">
        <f t="shared" si="18"/>
        <v>8406.0524999998397</v>
      </c>
      <c r="AG109" s="27">
        <f t="shared" si="18"/>
        <v>9516.8698148144686</v>
      </c>
      <c r="AH109" s="27">
        <f t="shared" si="18"/>
        <v>0</v>
      </c>
      <c r="AI109" s="27">
        <f t="shared" si="18"/>
        <v>7588.2453571435581</v>
      </c>
      <c r="AJ109" s="27">
        <f t="shared" si="18"/>
        <v>0</v>
      </c>
      <c r="AK109" s="27">
        <f t="shared" ref="AK109:AK130" si="19">SUM(F109:AJ109)</f>
        <v>180643.25904602688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9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0">IF(F135=0,((F37-E37))*$D$111,(((F37-E37)*0.8))*$D$111)</f>
        <v>0</v>
      </c>
      <c r="G111" s="27">
        <f t="shared" si="20"/>
        <v>0</v>
      </c>
      <c r="H111" s="27">
        <f t="shared" si="20"/>
        <v>3200.0000000002728</v>
      </c>
      <c r="I111" s="27">
        <f t="shared" si="20"/>
        <v>2900.0000000000909</v>
      </c>
      <c r="J111" s="27">
        <f t="shared" si="20"/>
        <v>1799.9999999997272</v>
      </c>
      <c r="K111" s="27">
        <f t="shared" si="20"/>
        <v>400.00000000009095</v>
      </c>
      <c r="L111" s="27">
        <f t="shared" si="20"/>
        <v>0</v>
      </c>
      <c r="M111" s="27">
        <f t="shared" si="20"/>
        <v>0</v>
      </c>
      <c r="N111" s="27">
        <f t="shared" si="20"/>
        <v>400.00000000009095</v>
      </c>
      <c r="O111" s="27">
        <f t="shared" si="20"/>
        <v>2800.0000000000005</v>
      </c>
      <c r="P111" s="27">
        <f t="shared" si="20"/>
        <v>1600</v>
      </c>
      <c r="Q111" s="27">
        <f t="shared" si="20"/>
        <v>1699.9999999998181</v>
      </c>
      <c r="R111" s="27">
        <f t="shared" si="20"/>
        <v>1000</v>
      </c>
      <c r="S111" s="27">
        <f t="shared" si="20"/>
        <v>0</v>
      </c>
      <c r="T111" s="27">
        <f t="shared" si="20"/>
        <v>0</v>
      </c>
      <c r="U111" s="27">
        <f t="shared" si="20"/>
        <v>500</v>
      </c>
      <c r="V111" s="27">
        <f t="shared" si="20"/>
        <v>3300.0000000001819</v>
      </c>
      <c r="W111" s="27">
        <f t="shared" si="20"/>
        <v>2900.0000000000909</v>
      </c>
      <c r="X111" s="27">
        <f t="shared" si="20"/>
        <v>2479.9999999999277</v>
      </c>
      <c r="Y111" s="27">
        <f t="shared" si="20"/>
        <v>1359.9999999998547</v>
      </c>
      <c r="Z111" s="27">
        <f t="shared" si="20"/>
        <v>0</v>
      </c>
      <c r="AA111" s="27">
        <f t="shared" si="20"/>
        <v>0</v>
      </c>
      <c r="AB111" s="27">
        <f t="shared" si="20"/>
        <v>900.00000000009095</v>
      </c>
      <c r="AC111" s="27">
        <f t="shared" si="20"/>
        <v>2000</v>
      </c>
      <c r="AD111" s="27">
        <f t="shared" si="20"/>
        <v>2099.9999999999091</v>
      </c>
      <c r="AE111" s="27">
        <f t="shared" si="20"/>
        <v>1760.0000000002183</v>
      </c>
      <c r="AF111" s="27">
        <f t="shared" si="20"/>
        <v>2099.9999999999091</v>
      </c>
      <c r="AG111" s="27">
        <f t="shared" si="20"/>
        <v>2299.9999999997272</v>
      </c>
      <c r="AH111" s="27">
        <f t="shared" si="20"/>
        <v>0</v>
      </c>
      <c r="AI111" s="27">
        <f t="shared" si="20"/>
        <v>1100.0000000003638</v>
      </c>
      <c r="AJ111" s="27">
        <f t="shared" si="20"/>
        <v>0</v>
      </c>
      <c r="AK111" s="27">
        <f t="shared" si="19"/>
        <v>38600.000000000364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9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21">(G39-F39)*$D$113</f>
        <v>0</v>
      </c>
      <c r="H113" s="27">
        <f t="shared" si="21"/>
        <v>69.999999999993179</v>
      </c>
      <c r="I113" s="27">
        <f t="shared" si="21"/>
        <v>30.000000000001137</v>
      </c>
      <c r="J113" s="27">
        <f t="shared" si="21"/>
        <v>110.00000000001364</v>
      </c>
      <c r="K113" s="27">
        <f t="shared" si="21"/>
        <v>79.999999999984084</v>
      </c>
      <c r="L113" s="27">
        <f t="shared" si="21"/>
        <v>0</v>
      </c>
      <c r="M113" s="27">
        <f t="shared" si="21"/>
        <v>0</v>
      </c>
      <c r="N113" s="27">
        <f t="shared" si="21"/>
        <v>70.0000000000216</v>
      </c>
      <c r="O113" s="27">
        <f t="shared" si="21"/>
        <v>109.99999999998522</v>
      </c>
      <c r="P113" s="27">
        <f t="shared" si="21"/>
        <v>90.000000000003411</v>
      </c>
      <c r="Q113" s="27">
        <f t="shared" si="21"/>
        <v>50.000000000011369</v>
      </c>
      <c r="R113" s="27">
        <f t="shared" si="21"/>
        <v>39.999999999992042</v>
      </c>
      <c r="S113" s="27">
        <f t="shared" si="21"/>
        <v>0</v>
      </c>
      <c r="T113" s="27">
        <f t="shared" si="21"/>
        <v>0</v>
      </c>
      <c r="U113" s="27">
        <f t="shared" si="21"/>
        <v>69.999999999993179</v>
      </c>
      <c r="V113" s="27">
        <f t="shared" si="21"/>
        <v>69.999999999993179</v>
      </c>
      <c r="W113" s="27">
        <f t="shared" si="21"/>
        <v>70.0000000000216</v>
      </c>
      <c r="X113" s="27">
        <f t="shared" si="21"/>
        <v>49.999999999982947</v>
      </c>
      <c r="Y113" s="27">
        <f t="shared" si="21"/>
        <v>60.000000000002274</v>
      </c>
      <c r="Z113" s="27">
        <f t="shared" si="21"/>
        <v>0</v>
      </c>
      <c r="AA113" s="27">
        <f t="shared" si="21"/>
        <v>0</v>
      </c>
      <c r="AB113" s="27">
        <f t="shared" si="21"/>
        <v>69.999999999993179</v>
      </c>
      <c r="AC113" s="27">
        <f t="shared" si="21"/>
        <v>90.000000000003411</v>
      </c>
      <c r="AD113" s="27">
        <f t="shared" si="21"/>
        <v>70.0000000000216</v>
      </c>
      <c r="AE113" s="27">
        <f t="shared" si="21"/>
        <v>79.999999999984084</v>
      </c>
      <c r="AF113" s="27">
        <f t="shared" si="21"/>
        <v>-30.000000000001137</v>
      </c>
      <c r="AG113" s="27">
        <f t="shared" si="21"/>
        <v>150.00000000000568</v>
      </c>
      <c r="AH113" s="27">
        <f t="shared" si="21"/>
        <v>0</v>
      </c>
      <c r="AI113" s="27">
        <f t="shared" si="21"/>
        <v>30.000000000001137</v>
      </c>
      <c r="AJ113" s="27">
        <f t="shared" si="21"/>
        <v>0</v>
      </c>
      <c r="AK113" s="27">
        <f t="shared" si="19"/>
        <v>1430.0000000000068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22">IFERROR(81%*(G44-F44)*$D$114,0)</f>
        <v>0</v>
      </c>
      <c r="H114" s="27">
        <f t="shared" si="22"/>
        <v>1376.9999999998529</v>
      </c>
      <c r="I114" s="27">
        <f t="shared" si="22"/>
        <v>972.00000000003695</v>
      </c>
      <c r="J114" s="27">
        <f t="shared" si="22"/>
        <v>810</v>
      </c>
      <c r="K114" s="27">
        <f t="shared" si="22"/>
        <v>810</v>
      </c>
      <c r="L114" s="27">
        <f t="shared" si="22"/>
        <v>0</v>
      </c>
      <c r="M114" s="27">
        <f t="shared" si="22"/>
        <v>0</v>
      </c>
      <c r="N114" s="27">
        <f t="shared" si="22"/>
        <v>1944.0000000000739</v>
      </c>
      <c r="O114" s="27">
        <f t="shared" si="22"/>
        <v>1133.9999999998895</v>
      </c>
      <c r="P114" s="27">
        <f t="shared" si="22"/>
        <v>1134.0000000000739</v>
      </c>
      <c r="Q114" s="27">
        <f t="shared" si="22"/>
        <v>1052.9999999999634</v>
      </c>
      <c r="R114" s="27">
        <f t="shared" si="22"/>
        <v>1052.9999999999634</v>
      </c>
      <c r="S114" s="27">
        <f t="shared" si="22"/>
        <v>0</v>
      </c>
      <c r="T114" s="27">
        <f t="shared" si="22"/>
        <v>0</v>
      </c>
      <c r="U114" s="27">
        <f t="shared" si="22"/>
        <v>2025.0000000000005</v>
      </c>
      <c r="V114" s="27">
        <f t="shared" si="22"/>
        <v>1458.0000000001473</v>
      </c>
      <c r="W114" s="27">
        <f t="shared" si="22"/>
        <v>1295.9999999999263</v>
      </c>
      <c r="X114" s="27">
        <f t="shared" si="22"/>
        <v>1215</v>
      </c>
      <c r="Y114" s="27">
        <f t="shared" si="22"/>
        <v>1295.9999999999263</v>
      </c>
      <c r="Z114" s="27">
        <f t="shared" si="22"/>
        <v>0</v>
      </c>
      <c r="AA114" s="27">
        <f t="shared" si="22"/>
        <v>0</v>
      </c>
      <c r="AB114" s="27">
        <f t="shared" si="22"/>
        <v>2268.0000000001478</v>
      </c>
      <c r="AC114" s="27">
        <f t="shared" si="22"/>
        <v>1295.9999999999263</v>
      </c>
      <c r="AD114" s="27">
        <f t="shared" si="22"/>
        <v>1295.9999999999263</v>
      </c>
      <c r="AE114" s="27">
        <f t="shared" si="22"/>
        <v>1134.0000000000739</v>
      </c>
      <c r="AF114" s="27">
        <f t="shared" si="22"/>
        <v>1134.0000000000739</v>
      </c>
      <c r="AG114" s="27">
        <f t="shared" si="22"/>
        <v>1215</v>
      </c>
      <c r="AH114" s="27">
        <f t="shared" si="22"/>
        <v>0</v>
      </c>
      <c r="AI114" s="27">
        <f t="shared" si="22"/>
        <v>1620</v>
      </c>
      <c r="AJ114" s="27">
        <f t="shared" si="22"/>
        <v>0</v>
      </c>
      <c r="AK114" s="27">
        <f t="shared" ref="AK114" si="23">SUM(F114:AJ114)</f>
        <v>27540.000000000004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24">(G54-F54)*$D$115</f>
        <v>0</v>
      </c>
      <c r="H115" s="27">
        <f t="shared" si="24"/>
        <v>1509.9999999999909</v>
      </c>
      <c r="I115" s="27">
        <f t="shared" si="24"/>
        <v>1580.0000000000125</v>
      </c>
      <c r="J115" s="27">
        <f t="shared" si="24"/>
        <v>1439.9999999999977</v>
      </c>
      <c r="K115" s="27">
        <f t="shared" si="24"/>
        <v>680.00000000000682</v>
      </c>
      <c r="L115" s="27">
        <f t="shared" si="24"/>
        <v>0</v>
      </c>
      <c r="M115" s="27">
        <f t="shared" si="24"/>
        <v>0</v>
      </c>
      <c r="N115" s="27">
        <f t="shared" si="24"/>
        <v>329.99999999998408</v>
      </c>
      <c r="O115" s="27">
        <f t="shared" si="24"/>
        <v>1500</v>
      </c>
      <c r="P115" s="27">
        <f t="shared" si="24"/>
        <v>1460.000000000008</v>
      </c>
      <c r="Q115" s="27">
        <f t="shared" si="24"/>
        <v>1250</v>
      </c>
      <c r="R115" s="27">
        <f t="shared" si="24"/>
        <v>719.99999999999886</v>
      </c>
      <c r="S115" s="27">
        <f t="shared" si="24"/>
        <v>0</v>
      </c>
      <c r="T115" s="27">
        <f t="shared" si="24"/>
        <v>0</v>
      </c>
      <c r="U115" s="27">
        <f t="shared" si="24"/>
        <v>250</v>
      </c>
      <c r="V115" s="27">
        <f t="shared" si="24"/>
        <v>1490.0000000000091</v>
      </c>
      <c r="W115" s="27">
        <f t="shared" si="24"/>
        <v>1399.9999999999773</v>
      </c>
      <c r="X115" s="27">
        <f t="shared" si="24"/>
        <v>1390.0000000000148</v>
      </c>
      <c r="Y115" s="27">
        <f t="shared" si="24"/>
        <v>1280.0000000000011</v>
      </c>
      <c r="Z115" s="27">
        <f t="shared" si="24"/>
        <v>0</v>
      </c>
      <c r="AA115" s="27">
        <f t="shared" si="24"/>
        <v>0</v>
      </c>
      <c r="AB115" s="27">
        <f t="shared" si="24"/>
        <v>789.99999999999204</v>
      </c>
      <c r="AC115" s="27">
        <f t="shared" si="24"/>
        <v>-30.000000000001137</v>
      </c>
      <c r="AD115" s="27">
        <f t="shared" si="24"/>
        <v>2270.00000000001</v>
      </c>
      <c r="AE115" s="27">
        <f t="shared" si="24"/>
        <v>1310.0000000000023</v>
      </c>
      <c r="AF115" s="27">
        <f t="shared" si="24"/>
        <v>1090.0000000000034</v>
      </c>
      <c r="AG115" s="27">
        <f t="shared" si="24"/>
        <v>1159.9999999999966</v>
      </c>
      <c r="AH115" s="27">
        <f t="shared" si="24"/>
        <v>0</v>
      </c>
      <c r="AI115" s="27">
        <f t="shared" si="24"/>
        <v>729.99999999998977</v>
      </c>
      <c r="AJ115" s="27">
        <f t="shared" si="24"/>
        <v>0</v>
      </c>
      <c r="AK115" s="27">
        <f t="shared" si="19"/>
        <v>23599.999999999996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25">(G51-F51)*$D$116</f>
        <v>0</v>
      </c>
      <c r="H116" s="27">
        <f t="shared" si="25"/>
        <v>199.99999999999929</v>
      </c>
      <c r="I116" s="27">
        <f t="shared" si="25"/>
        <v>231.00000000000165</v>
      </c>
      <c r="J116" s="27">
        <f t="shared" si="25"/>
        <v>216.99999999999875</v>
      </c>
      <c r="K116" s="27">
        <f t="shared" si="25"/>
        <v>106.99999999999932</v>
      </c>
      <c r="L116" s="27">
        <f t="shared" si="25"/>
        <v>0</v>
      </c>
      <c r="M116" s="27">
        <f t="shared" si="25"/>
        <v>0</v>
      </c>
      <c r="N116" s="27">
        <f t="shared" si="25"/>
        <v>92.999999999999972</v>
      </c>
      <c r="O116" s="27">
        <f t="shared" si="25"/>
        <v>214.99999999999986</v>
      </c>
      <c r="P116" s="27">
        <f t="shared" si="25"/>
        <v>174.00000000000304</v>
      </c>
      <c r="Q116" s="27">
        <f t="shared" si="25"/>
        <v>164.99999999999915</v>
      </c>
      <c r="R116" s="27">
        <f t="shared" si="25"/>
        <v>93.999999999997641</v>
      </c>
      <c r="S116" s="27">
        <f t="shared" si="25"/>
        <v>0</v>
      </c>
      <c r="T116" s="27">
        <f t="shared" si="25"/>
        <v>0</v>
      </c>
      <c r="U116" s="27">
        <f t="shared" si="25"/>
        <v>67.000000000000171</v>
      </c>
      <c r="V116" s="27">
        <f t="shared" si="25"/>
        <v>184.00000000000105</v>
      </c>
      <c r="W116" s="27">
        <f t="shared" si="25"/>
        <v>176.00000000000193</v>
      </c>
      <c r="X116" s="27">
        <f t="shared" si="25"/>
        <v>228.9999999999992</v>
      </c>
      <c r="Y116" s="27">
        <f t="shared" si="25"/>
        <v>231.99999999999932</v>
      </c>
      <c r="Z116" s="27">
        <f t="shared" si="25"/>
        <v>0</v>
      </c>
      <c r="AA116" s="27">
        <f t="shared" si="25"/>
        <v>0</v>
      </c>
      <c r="AB116" s="27">
        <f t="shared" si="25"/>
        <v>173.99999999999949</v>
      </c>
      <c r="AC116" s="27">
        <f t="shared" si="25"/>
        <v>1.0000000000012221</v>
      </c>
      <c r="AD116" s="27">
        <f t="shared" si="25"/>
        <v>496.99999999999989</v>
      </c>
      <c r="AE116" s="27">
        <f t="shared" si="25"/>
        <v>172.0000000000006</v>
      </c>
      <c r="AF116" s="27">
        <f t="shared" si="25"/>
        <v>163.99999999999793</v>
      </c>
      <c r="AG116" s="27">
        <f t="shared" si="25"/>
        <v>176.9999999999996</v>
      </c>
      <c r="AH116" s="27">
        <f t="shared" si="25"/>
        <v>0</v>
      </c>
      <c r="AI116" s="27">
        <f t="shared" si="25"/>
        <v>101.00000000000264</v>
      </c>
      <c r="AJ116" s="27">
        <f t="shared" si="25"/>
        <v>0</v>
      </c>
      <c r="AK116" s="27">
        <f t="shared" si="19"/>
        <v>3670.0000000000014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26">2/8*(G48-F48)</f>
        <v>0</v>
      </c>
      <c r="H117" s="27">
        <f t="shared" si="26"/>
        <v>5.2500000000009095E-2</v>
      </c>
      <c r="I117" s="27">
        <f t="shared" si="26"/>
        <v>4.7499999999999432E-2</v>
      </c>
      <c r="J117" s="27">
        <f t="shared" si="26"/>
        <v>4.7499999999999432E-2</v>
      </c>
      <c r="K117" s="27">
        <f t="shared" si="26"/>
        <v>4.5000000000001705E-2</v>
      </c>
      <c r="L117" s="27">
        <f t="shared" si="26"/>
        <v>0</v>
      </c>
      <c r="M117" s="27">
        <f t="shared" si="26"/>
        <v>0</v>
      </c>
      <c r="N117" s="27">
        <f t="shared" si="26"/>
        <v>0.1524999999999892</v>
      </c>
      <c r="O117" s="27">
        <f t="shared" si="26"/>
        <v>5.2500000000009095E-2</v>
      </c>
      <c r="P117" s="27">
        <f t="shared" si="26"/>
        <v>5.499999999999261E-2</v>
      </c>
      <c r="Q117" s="27">
        <f t="shared" si="26"/>
        <v>5.2500000000009095E-2</v>
      </c>
      <c r="R117" s="27">
        <f t="shared" si="26"/>
        <v>5.499999999999261E-2</v>
      </c>
      <c r="S117" s="27">
        <f t="shared" si="26"/>
        <v>0</v>
      </c>
      <c r="T117" s="27">
        <f t="shared" si="26"/>
        <v>0</v>
      </c>
      <c r="U117" s="27">
        <f t="shared" si="26"/>
        <v>0.14499999999999602</v>
      </c>
      <c r="V117" s="27">
        <f t="shared" si="26"/>
        <v>5.5000000000006821E-2</v>
      </c>
      <c r="W117" s="27">
        <f t="shared" si="26"/>
        <v>5.2499999999994884E-2</v>
      </c>
      <c r="X117" s="27">
        <f t="shared" si="26"/>
        <v>5.2500000000009095E-2</v>
      </c>
      <c r="Y117" s="27">
        <f t="shared" si="26"/>
        <v>5.499999999999261E-2</v>
      </c>
      <c r="Z117" s="27">
        <f t="shared" si="26"/>
        <v>0</v>
      </c>
      <c r="AA117" s="27">
        <f t="shared" si="26"/>
        <v>0</v>
      </c>
      <c r="AB117" s="27">
        <f t="shared" si="26"/>
        <v>0.15749999999999886</v>
      </c>
      <c r="AC117" s="27">
        <f t="shared" si="26"/>
        <v>5.5000000000006821E-2</v>
      </c>
      <c r="AD117" s="27">
        <f t="shared" si="26"/>
        <v>5.7499999999990337E-2</v>
      </c>
      <c r="AE117" s="27">
        <f t="shared" si="26"/>
        <v>5.5000000000006821E-2</v>
      </c>
      <c r="AF117" s="27">
        <f t="shared" si="26"/>
        <v>5.2499999999994884E-2</v>
      </c>
      <c r="AG117" s="27">
        <f t="shared" si="26"/>
        <v>5.5000000000006821E-2</v>
      </c>
      <c r="AH117" s="27">
        <f t="shared" si="26"/>
        <v>0</v>
      </c>
      <c r="AI117" s="27">
        <f t="shared" si="26"/>
        <v>0.10249999999999204</v>
      </c>
      <c r="AJ117" s="27">
        <f t="shared" si="26"/>
        <v>0</v>
      </c>
      <c r="AK117" s="27">
        <f t="shared" si="19"/>
        <v>1.4549999999999983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7">IFERROR((F108/(F108+F122))*((F50-E50)*$D$118),0)</f>
        <v>0</v>
      </c>
      <c r="G118" s="27">
        <f t="shared" si="27"/>
        <v>0</v>
      </c>
      <c r="H118" s="27">
        <f t="shared" si="27"/>
        <v>6633.0532212886474</v>
      </c>
      <c r="I118" s="27">
        <f t="shared" si="27"/>
        <v>5555.1948051949912</v>
      </c>
      <c r="J118" s="27">
        <f t="shared" si="27"/>
        <v>4339.2857142851872</v>
      </c>
      <c r="K118" s="27">
        <f t="shared" si="27"/>
        <v>867.46987951831443</v>
      </c>
      <c r="L118" s="27">
        <f t="shared" si="27"/>
        <v>0</v>
      </c>
      <c r="M118" s="27">
        <f t="shared" si="27"/>
        <v>0</v>
      </c>
      <c r="N118" s="27">
        <f t="shared" si="27"/>
        <v>645.16129032260426</v>
      </c>
      <c r="O118" s="27">
        <f t="shared" si="27"/>
        <v>5847.8802992517249</v>
      </c>
      <c r="P118" s="27">
        <f t="shared" si="27"/>
        <v>4853.556485355828</v>
      </c>
      <c r="Q118" s="27">
        <f t="shared" si="27"/>
        <v>4270.5314009659432</v>
      </c>
      <c r="R118" s="27">
        <f t="shared" si="27"/>
        <v>2248.0620155040101</v>
      </c>
      <c r="S118" s="27">
        <f t="shared" si="27"/>
        <v>0</v>
      </c>
      <c r="T118" s="27">
        <f t="shared" si="27"/>
        <v>0</v>
      </c>
      <c r="U118" s="27">
        <f t="shared" si="27"/>
        <v>816.32653061218343</v>
      </c>
      <c r="V118" s="27">
        <f t="shared" si="27"/>
        <v>5590.163934426485</v>
      </c>
      <c r="W118" s="27">
        <f t="shared" si="27"/>
        <v>5907.4074074074942</v>
      </c>
      <c r="X118" s="27">
        <f t="shared" si="27"/>
        <v>5652.4216524215817</v>
      </c>
      <c r="Y118" s="27">
        <f t="shared" si="27"/>
        <v>4153.8461538461379</v>
      </c>
      <c r="Z118" s="27">
        <f t="shared" si="27"/>
        <v>0</v>
      </c>
      <c r="AA118" s="27">
        <f t="shared" si="27"/>
        <v>0</v>
      </c>
      <c r="AB118" s="27">
        <f t="shared" si="27"/>
        <v>1850.0000000000257</v>
      </c>
      <c r="AC118" s="27">
        <f t="shared" si="27"/>
        <v>4591.4396887159346</v>
      </c>
      <c r="AD118" s="27">
        <f t="shared" si="27"/>
        <v>5027.0270270268202</v>
      </c>
      <c r="AE118" s="27">
        <f t="shared" si="27"/>
        <v>4483.018867924814</v>
      </c>
      <c r="AF118" s="27">
        <f t="shared" si="27"/>
        <v>3947.9999999998558</v>
      </c>
      <c r="AG118" s="27">
        <f t="shared" si="27"/>
        <v>4514.8148148147384</v>
      </c>
      <c r="AH118" s="27">
        <f t="shared" si="27"/>
        <v>0</v>
      </c>
      <c r="AI118" s="27">
        <f t="shared" si="27"/>
        <v>4007.1428571432002</v>
      </c>
      <c r="AJ118" s="27">
        <f t="shared" si="27"/>
        <v>0</v>
      </c>
      <c r="AK118" s="27">
        <f t="shared" si="19"/>
        <v>85801.804046026533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9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28">SUM(G121:G128)</f>
        <v>0</v>
      </c>
      <c r="H120" s="27">
        <f t="shared" si="28"/>
        <v>5923.2367787114463</v>
      </c>
      <c r="I120" s="27">
        <f t="shared" si="28"/>
        <v>3781.2351948050559</v>
      </c>
      <c r="J120" s="27">
        <f t="shared" si="28"/>
        <v>4516.3042857145574</v>
      </c>
      <c r="K120" s="27">
        <f t="shared" si="28"/>
        <v>2466.3501204817985</v>
      </c>
      <c r="L120" s="27">
        <f t="shared" si="28"/>
        <v>0</v>
      </c>
      <c r="M120" s="27">
        <f t="shared" si="28"/>
        <v>0</v>
      </c>
      <c r="N120" s="27">
        <f t="shared" si="28"/>
        <v>3426.3087096775253</v>
      </c>
      <c r="O120" s="27">
        <f t="shared" si="28"/>
        <v>7085.1997007480213</v>
      </c>
      <c r="P120" s="27">
        <f t="shared" si="28"/>
        <v>5538.1135146442939</v>
      </c>
      <c r="Q120" s="27">
        <f t="shared" si="28"/>
        <v>4246.0685990338952</v>
      </c>
      <c r="R120" s="27">
        <f t="shared" si="28"/>
        <v>2770.8979844961004</v>
      </c>
      <c r="S120" s="27">
        <f t="shared" si="28"/>
        <v>0</v>
      </c>
      <c r="T120" s="27">
        <f t="shared" si="28"/>
        <v>0</v>
      </c>
      <c r="U120" s="27">
        <f t="shared" si="28"/>
        <v>3292.2034693876776</v>
      </c>
      <c r="V120" s="27">
        <f t="shared" si="28"/>
        <v>4847.7060655739233</v>
      </c>
      <c r="W120" s="27">
        <f t="shared" si="28"/>
        <v>5154.5825925922436</v>
      </c>
      <c r="X120" s="27">
        <f t="shared" si="28"/>
        <v>6189.5683475786118</v>
      </c>
      <c r="Y120" s="27">
        <f t="shared" si="28"/>
        <v>5444.8338461538578</v>
      </c>
      <c r="Z120" s="27">
        <f t="shared" si="28"/>
        <v>0</v>
      </c>
      <c r="AA120" s="27">
        <f t="shared" si="28"/>
        <v>0</v>
      </c>
      <c r="AB120" s="27">
        <f t="shared" si="28"/>
        <v>5664.6199999997716</v>
      </c>
      <c r="AC120" s="27">
        <f t="shared" si="28"/>
        <v>5456.4303112841717</v>
      </c>
      <c r="AD120" s="27">
        <f t="shared" si="28"/>
        <v>5463.2029729730475</v>
      </c>
      <c r="AE120" s="27">
        <f t="shared" si="28"/>
        <v>5437.2811320752971</v>
      </c>
      <c r="AF120" s="27">
        <f t="shared" si="28"/>
        <v>3978.0099999998961</v>
      </c>
      <c r="AG120" s="27">
        <f t="shared" si="28"/>
        <v>4405.8456651855167</v>
      </c>
      <c r="AH120" s="27">
        <f t="shared" si="28"/>
        <v>0</v>
      </c>
      <c r="AI120" s="27">
        <f t="shared" si="28"/>
        <v>4332.8066628567512</v>
      </c>
      <c r="AJ120" s="27">
        <f t="shared" si="28"/>
        <v>0</v>
      </c>
      <c r="AK120" s="27">
        <f t="shared" si="19"/>
        <v>99420.805953973468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29">IF(F135=0,((0))*$D$121,(((F37-E37)*0.2)*$D$121))</f>
        <v>0</v>
      </c>
      <c r="G121" s="27">
        <f t="shared" si="29"/>
        <v>0</v>
      </c>
      <c r="H121" s="27">
        <f t="shared" si="29"/>
        <v>0</v>
      </c>
      <c r="I121" s="27">
        <f t="shared" si="29"/>
        <v>0</v>
      </c>
      <c r="J121" s="27">
        <f t="shared" si="29"/>
        <v>0</v>
      </c>
      <c r="K121" s="27">
        <f t="shared" si="29"/>
        <v>0</v>
      </c>
      <c r="L121" s="27">
        <f t="shared" si="29"/>
        <v>0</v>
      </c>
      <c r="M121" s="27">
        <f t="shared" si="29"/>
        <v>0</v>
      </c>
      <c r="N121" s="27">
        <f t="shared" si="29"/>
        <v>0</v>
      </c>
      <c r="O121" s="27">
        <f t="shared" si="29"/>
        <v>700.00000000000011</v>
      </c>
      <c r="P121" s="27">
        <f t="shared" si="29"/>
        <v>400</v>
      </c>
      <c r="Q121" s="27">
        <f t="shared" si="29"/>
        <v>0</v>
      </c>
      <c r="R121" s="27">
        <f t="shared" si="29"/>
        <v>0</v>
      </c>
      <c r="S121" s="27">
        <f t="shared" si="29"/>
        <v>0</v>
      </c>
      <c r="T121" s="27">
        <f t="shared" si="29"/>
        <v>0</v>
      </c>
      <c r="U121" s="27">
        <f t="shared" si="29"/>
        <v>0</v>
      </c>
      <c r="V121" s="27">
        <f t="shared" si="29"/>
        <v>0</v>
      </c>
      <c r="W121" s="27">
        <f t="shared" si="29"/>
        <v>0</v>
      </c>
      <c r="X121" s="27">
        <f t="shared" si="29"/>
        <v>619.99999999998192</v>
      </c>
      <c r="Y121" s="27">
        <f t="shared" si="29"/>
        <v>339.99999999996368</v>
      </c>
      <c r="Z121" s="27">
        <f t="shared" si="29"/>
        <v>0</v>
      </c>
      <c r="AA121" s="27">
        <f t="shared" si="29"/>
        <v>0</v>
      </c>
      <c r="AB121" s="27">
        <f t="shared" si="29"/>
        <v>0</v>
      </c>
      <c r="AC121" s="27">
        <f t="shared" si="29"/>
        <v>0</v>
      </c>
      <c r="AD121" s="27">
        <f t="shared" si="29"/>
        <v>0</v>
      </c>
      <c r="AE121" s="27">
        <f t="shared" si="29"/>
        <v>440.00000000005457</v>
      </c>
      <c r="AF121" s="27">
        <f t="shared" si="29"/>
        <v>0</v>
      </c>
      <c r="AG121" s="27">
        <f t="shared" si="29"/>
        <v>0</v>
      </c>
      <c r="AH121" s="27">
        <f t="shared" si="29"/>
        <v>0</v>
      </c>
      <c r="AI121" s="27">
        <f t="shared" si="29"/>
        <v>0</v>
      </c>
      <c r="AJ121" s="27">
        <f t="shared" si="29"/>
        <v>0</v>
      </c>
      <c r="AK121" s="27">
        <f t="shared" si="19"/>
        <v>2500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30">(G43-F43)*$D$122</f>
        <v>0</v>
      </c>
      <c r="H122" s="27">
        <f t="shared" si="30"/>
        <v>370.00000000000455</v>
      </c>
      <c r="I122" s="27">
        <f t="shared" si="30"/>
        <v>179.99999999994998</v>
      </c>
      <c r="J122" s="27">
        <f t="shared" si="30"/>
        <v>440.00000000005457</v>
      </c>
      <c r="K122" s="27">
        <f t="shared" si="30"/>
        <v>429.99999999994998</v>
      </c>
      <c r="L122" s="27">
        <f t="shared" si="30"/>
        <v>0</v>
      </c>
      <c r="M122" s="27">
        <f t="shared" si="30"/>
        <v>0</v>
      </c>
      <c r="N122" s="27">
        <f t="shared" si="30"/>
        <v>530.0000000000864</v>
      </c>
      <c r="O122" s="27">
        <f t="shared" si="30"/>
        <v>509.99999999999091</v>
      </c>
      <c r="P122" s="27">
        <f t="shared" si="30"/>
        <v>389.99999999998636</v>
      </c>
      <c r="Q122" s="27">
        <f t="shared" si="30"/>
        <v>370.00000000000455</v>
      </c>
      <c r="R122" s="27">
        <f t="shared" si="30"/>
        <v>289.99999999996362</v>
      </c>
      <c r="S122" s="27">
        <f t="shared" si="30"/>
        <v>0</v>
      </c>
      <c r="T122" s="27">
        <f t="shared" si="30"/>
        <v>0</v>
      </c>
      <c r="U122" s="27">
        <f t="shared" si="30"/>
        <v>480.00000000001819</v>
      </c>
      <c r="V122" s="27">
        <f t="shared" si="30"/>
        <v>360.00000000001364</v>
      </c>
      <c r="W122" s="27">
        <f t="shared" si="30"/>
        <v>339.99999999991815</v>
      </c>
      <c r="X122" s="27">
        <f t="shared" si="30"/>
        <v>410.00000000008185</v>
      </c>
      <c r="Y122" s="27">
        <f t="shared" si="30"/>
        <v>509.99999999999091</v>
      </c>
      <c r="Z122" s="27">
        <f t="shared" si="30"/>
        <v>0</v>
      </c>
      <c r="AA122" s="27">
        <f t="shared" si="30"/>
        <v>0</v>
      </c>
      <c r="AB122" s="27">
        <f t="shared" si="30"/>
        <v>899.99999999997726</v>
      </c>
      <c r="AC122" s="27">
        <f t="shared" si="30"/>
        <v>570.00000000005002</v>
      </c>
      <c r="AD122" s="27">
        <f t="shared" si="30"/>
        <v>490.00000000000909</v>
      </c>
      <c r="AE122" s="27">
        <f t="shared" si="30"/>
        <v>449.99999999993179</v>
      </c>
      <c r="AF122" s="27">
        <f t="shared" si="30"/>
        <v>399.99999999997726</v>
      </c>
      <c r="AG122" s="27">
        <f t="shared" si="30"/>
        <v>400.00000000009095</v>
      </c>
      <c r="AH122" s="27">
        <f t="shared" si="30"/>
        <v>0</v>
      </c>
      <c r="AI122" s="27">
        <f t="shared" si="30"/>
        <v>299.99999999995453</v>
      </c>
      <c r="AJ122" s="27">
        <f t="shared" si="30"/>
        <v>0</v>
      </c>
      <c r="AK122" s="27">
        <f t="shared" si="19"/>
        <v>9120.0000000000055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31">(G42-F42)*$D$123</f>
        <v>0</v>
      </c>
      <c r="H123" s="27">
        <f t="shared" si="31"/>
        <v>399.99999999997726</v>
      </c>
      <c r="I123" s="27">
        <f t="shared" si="31"/>
        <v>250</v>
      </c>
      <c r="J123" s="27">
        <f t="shared" si="31"/>
        <v>430.00000000006366</v>
      </c>
      <c r="K123" s="27">
        <f t="shared" si="31"/>
        <v>409.99999999996817</v>
      </c>
      <c r="L123" s="27">
        <f t="shared" si="31"/>
        <v>0</v>
      </c>
      <c r="M123" s="27">
        <f t="shared" si="31"/>
        <v>0</v>
      </c>
      <c r="N123" s="27">
        <f t="shared" si="31"/>
        <v>550.00000000006821</v>
      </c>
      <c r="O123" s="27">
        <f t="shared" si="31"/>
        <v>469.9999999999136</v>
      </c>
      <c r="P123" s="27">
        <f t="shared" si="31"/>
        <v>389.99999999998636</v>
      </c>
      <c r="Q123" s="27">
        <f t="shared" si="31"/>
        <v>379.99999999999545</v>
      </c>
      <c r="R123" s="27">
        <f t="shared" si="31"/>
        <v>290.00000000007731</v>
      </c>
      <c r="S123" s="27">
        <f t="shared" si="31"/>
        <v>0</v>
      </c>
      <c r="T123" s="27">
        <f t="shared" si="31"/>
        <v>0</v>
      </c>
      <c r="U123" s="27">
        <f t="shared" si="31"/>
        <v>579.99999999992724</v>
      </c>
      <c r="V123" s="27">
        <f t="shared" si="31"/>
        <v>390.00000000010004</v>
      </c>
      <c r="W123" s="27">
        <f t="shared" si="31"/>
        <v>449.99999999993179</v>
      </c>
      <c r="X123" s="27">
        <f t="shared" si="31"/>
        <v>460.00000000003638</v>
      </c>
      <c r="Y123" s="27">
        <f t="shared" si="31"/>
        <v>500</v>
      </c>
      <c r="Z123" s="27">
        <f t="shared" si="31"/>
        <v>0</v>
      </c>
      <c r="AA123" s="27">
        <f t="shared" si="31"/>
        <v>0</v>
      </c>
      <c r="AB123" s="27">
        <f t="shared" si="31"/>
        <v>750</v>
      </c>
      <c r="AC123" s="27">
        <f t="shared" si="31"/>
        <v>409.99999999996817</v>
      </c>
      <c r="AD123" s="27">
        <f t="shared" si="31"/>
        <v>440.00000000005457</v>
      </c>
      <c r="AE123" s="27">
        <f t="shared" si="31"/>
        <v>409.99999999996817</v>
      </c>
      <c r="AF123" s="27">
        <f t="shared" si="31"/>
        <v>399.99999999997726</v>
      </c>
      <c r="AG123" s="27">
        <f t="shared" si="31"/>
        <v>419.99999999995907</v>
      </c>
      <c r="AH123" s="27">
        <f t="shared" si="31"/>
        <v>0</v>
      </c>
      <c r="AI123" s="27">
        <f t="shared" si="31"/>
        <v>390.00000000010004</v>
      </c>
      <c r="AJ123" s="27">
        <f t="shared" si="31"/>
        <v>0</v>
      </c>
      <c r="AK123" s="27">
        <f t="shared" si="19"/>
        <v>9170.0000000000746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32">(G53-F53)*$D$124</f>
        <v>0</v>
      </c>
      <c r="H124" s="27">
        <f t="shared" si="32"/>
        <v>4099.9999999999945</v>
      </c>
      <c r="I124" s="27">
        <f t="shared" si="32"/>
        <v>2740.0000000000091</v>
      </c>
      <c r="J124" s="27">
        <f t="shared" si="32"/>
        <v>2289.9999999999918</v>
      </c>
      <c r="K124" s="27">
        <f t="shared" si="32"/>
        <v>460.00000000000796</v>
      </c>
      <c r="L124" s="27">
        <f t="shared" si="32"/>
        <v>0</v>
      </c>
      <c r="M124" s="27">
        <f t="shared" si="32"/>
        <v>0</v>
      </c>
      <c r="N124" s="27">
        <f t="shared" si="32"/>
        <v>680.00000000000682</v>
      </c>
      <c r="O124" s="27">
        <f t="shared" si="32"/>
        <v>3599.9999999999945</v>
      </c>
      <c r="P124" s="27">
        <f t="shared" si="32"/>
        <v>2759.9999999999909</v>
      </c>
      <c r="Q124" s="27">
        <f t="shared" si="32"/>
        <v>2319.9999999999932</v>
      </c>
      <c r="R124" s="27">
        <f t="shared" si="32"/>
        <v>1280.0000000000011</v>
      </c>
      <c r="S124" s="27">
        <f t="shared" si="32"/>
        <v>0</v>
      </c>
      <c r="T124" s="27">
        <f t="shared" si="32"/>
        <v>0</v>
      </c>
      <c r="U124" s="27">
        <f t="shared" si="32"/>
        <v>760.00000000001933</v>
      </c>
      <c r="V124" s="27">
        <f t="shared" si="32"/>
        <v>3219.9999999999991</v>
      </c>
      <c r="W124" s="27">
        <f t="shared" si="32"/>
        <v>3409.9999999999964</v>
      </c>
      <c r="X124" s="27">
        <f t="shared" si="32"/>
        <v>3069.9999999999932</v>
      </c>
      <c r="Y124" s="27">
        <f t="shared" si="32"/>
        <v>2240.0000000000091</v>
      </c>
      <c r="Z124" s="27">
        <f t="shared" si="32"/>
        <v>0</v>
      </c>
      <c r="AA124" s="27">
        <f t="shared" si="32"/>
        <v>0</v>
      </c>
      <c r="AB124" s="27">
        <f t="shared" si="32"/>
        <v>1650.0000000000057</v>
      </c>
      <c r="AC124" s="27">
        <f t="shared" si="32"/>
        <v>2899.9999999999773</v>
      </c>
      <c r="AD124" s="27">
        <f t="shared" si="32"/>
        <v>3080.0000000000127</v>
      </c>
      <c r="AE124" s="27">
        <f t="shared" si="32"/>
        <v>2509.9999999999909</v>
      </c>
      <c r="AF124" s="27">
        <f t="shared" si="32"/>
        <v>2129.9999999999955</v>
      </c>
      <c r="AG124" s="27">
        <f t="shared" si="32"/>
        <v>2560.0000000000023</v>
      </c>
      <c r="AH124" s="27">
        <f t="shared" si="32"/>
        <v>0</v>
      </c>
      <c r="AI124" s="27">
        <f t="shared" si="32"/>
        <v>2050.0000000000114</v>
      </c>
      <c r="AJ124" s="27">
        <f t="shared" si="32"/>
        <v>0</v>
      </c>
      <c r="AK124" s="27">
        <f t="shared" si="19"/>
        <v>49810.000000000007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9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33">IFERROR(81%*(G56-F56)*$D$114,0)</f>
        <v>0</v>
      </c>
      <c r="H126" s="27">
        <f t="shared" si="33"/>
        <v>128.78999999999914</v>
      </c>
      <c r="I126" s="27">
        <f t="shared" si="33"/>
        <v>123.92999999999894</v>
      </c>
      <c r="J126" s="27">
        <f t="shared" si="33"/>
        <v>153.09000000000006</v>
      </c>
      <c r="K126" s="27">
        <f t="shared" si="33"/>
        <v>98.819999999999908</v>
      </c>
      <c r="L126" s="27">
        <f t="shared" si="33"/>
        <v>0</v>
      </c>
      <c r="M126" s="27">
        <f t="shared" si="33"/>
        <v>0</v>
      </c>
      <c r="N126" s="27">
        <f t="shared" si="33"/>
        <v>353.97000000000094</v>
      </c>
      <c r="O126" s="27">
        <f t="shared" si="33"/>
        <v>95.580000000001704</v>
      </c>
      <c r="P126" s="27">
        <f t="shared" si="33"/>
        <v>86.669999999999462</v>
      </c>
      <c r="Q126" s="27">
        <f t="shared" si="33"/>
        <v>89.09999999999954</v>
      </c>
      <c r="R126" s="27">
        <f t="shared" si="33"/>
        <v>93.959999999999724</v>
      </c>
      <c r="S126" s="27">
        <f t="shared" si="33"/>
        <v>0</v>
      </c>
      <c r="T126" s="27">
        <f t="shared" si="33"/>
        <v>0</v>
      </c>
      <c r="U126" s="27">
        <f t="shared" si="33"/>
        <v>253.52999999999909</v>
      </c>
      <c r="V126" s="27">
        <f t="shared" si="33"/>
        <v>102.87000000000199</v>
      </c>
      <c r="W126" s="27">
        <f t="shared" si="33"/>
        <v>104.4899999999982</v>
      </c>
      <c r="X126" s="27">
        <f t="shared" si="33"/>
        <v>104.49000000000109</v>
      </c>
      <c r="Y126" s="27">
        <f t="shared" si="33"/>
        <v>103.68000000000011</v>
      </c>
      <c r="Z126" s="27">
        <f t="shared" si="33"/>
        <v>0</v>
      </c>
      <c r="AA126" s="27">
        <f t="shared" si="33"/>
        <v>0</v>
      </c>
      <c r="AB126" s="27">
        <f t="shared" si="33"/>
        <v>42.119999999999678</v>
      </c>
      <c r="AC126" s="27">
        <f t="shared" si="33"/>
        <v>102.86999999999911</v>
      </c>
      <c r="AD126" s="27">
        <f t="shared" si="33"/>
        <v>107.73000000000218</v>
      </c>
      <c r="AE126" s="27">
        <f t="shared" si="33"/>
        <v>105.2999999999992</v>
      </c>
      <c r="AF126" s="27">
        <f t="shared" si="33"/>
        <v>138.50999999999951</v>
      </c>
      <c r="AG126" s="27">
        <f t="shared" si="33"/>
        <v>75.660480000000121</v>
      </c>
      <c r="AH126" s="27">
        <f t="shared" si="33"/>
        <v>0</v>
      </c>
      <c r="AI126" s="27">
        <f t="shared" si="33"/>
        <v>192.4495199999995</v>
      </c>
      <c r="AJ126" s="27">
        <f t="shared" si="33"/>
        <v>0</v>
      </c>
      <c r="AK126" s="27">
        <f t="shared" ref="AK126" si="34">SUM(F126:AJ126)</f>
        <v>2657.6099999999992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35">6/8*(G48-F48)*$D$127</f>
        <v>0</v>
      </c>
      <c r="H127" s="27">
        <f t="shared" si="35"/>
        <v>157.50000000002728</v>
      </c>
      <c r="I127" s="27">
        <f t="shared" si="35"/>
        <v>142.49999999999829</v>
      </c>
      <c r="J127" s="27">
        <f t="shared" si="35"/>
        <v>142.49999999999829</v>
      </c>
      <c r="K127" s="27">
        <f t="shared" si="35"/>
        <v>135.00000000000512</v>
      </c>
      <c r="L127" s="27">
        <f t="shared" si="35"/>
        <v>0</v>
      </c>
      <c r="M127" s="27">
        <f t="shared" si="35"/>
        <v>0</v>
      </c>
      <c r="N127" s="27">
        <f t="shared" si="35"/>
        <v>457.4999999999676</v>
      </c>
      <c r="O127" s="27">
        <f t="shared" si="35"/>
        <v>157.50000000002728</v>
      </c>
      <c r="P127" s="27">
        <f t="shared" si="35"/>
        <v>164.99999999997783</v>
      </c>
      <c r="Q127" s="27">
        <f t="shared" si="35"/>
        <v>157.50000000002728</v>
      </c>
      <c r="R127" s="27">
        <f t="shared" si="35"/>
        <v>164.99999999997783</v>
      </c>
      <c r="S127" s="27">
        <f t="shared" si="35"/>
        <v>0</v>
      </c>
      <c r="T127" s="27">
        <f t="shared" si="35"/>
        <v>0</v>
      </c>
      <c r="U127" s="27">
        <f t="shared" si="35"/>
        <v>434.99999999998806</v>
      </c>
      <c r="V127" s="27">
        <f t="shared" si="35"/>
        <v>165.00000000002046</v>
      </c>
      <c r="W127" s="27">
        <f t="shared" si="35"/>
        <v>157.49999999998465</v>
      </c>
      <c r="X127" s="27">
        <f t="shared" si="35"/>
        <v>157.50000000002728</v>
      </c>
      <c r="Y127" s="27">
        <f t="shared" si="35"/>
        <v>164.99999999997783</v>
      </c>
      <c r="Z127" s="27">
        <f t="shared" si="35"/>
        <v>0</v>
      </c>
      <c r="AA127" s="27">
        <f t="shared" si="35"/>
        <v>0</v>
      </c>
      <c r="AB127" s="27">
        <f t="shared" si="35"/>
        <v>472.49999999999659</v>
      </c>
      <c r="AC127" s="27">
        <f t="shared" si="35"/>
        <v>165.00000000002046</v>
      </c>
      <c r="AD127" s="27">
        <f t="shared" si="35"/>
        <v>172.49999999997101</v>
      </c>
      <c r="AE127" s="27">
        <f t="shared" si="35"/>
        <v>165.00000000002046</v>
      </c>
      <c r="AF127" s="27">
        <f t="shared" si="35"/>
        <v>157.49999999998465</v>
      </c>
      <c r="AG127" s="27">
        <f t="shared" si="35"/>
        <v>165.00000000002046</v>
      </c>
      <c r="AH127" s="27">
        <f t="shared" si="35"/>
        <v>0</v>
      </c>
      <c r="AI127" s="27">
        <f t="shared" si="35"/>
        <v>307.49999999997613</v>
      </c>
      <c r="AJ127" s="27">
        <f t="shared" si="35"/>
        <v>0</v>
      </c>
      <c r="AK127" s="27">
        <f t="shared" si="19"/>
        <v>4364.9999999999945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36">IFERROR(SUM(G129:G130),0)</f>
        <v>0</v>
      </c>
      <c r="H128" s="27">
        <f t="shared" si="36"/>
        <v>766.94677871144381</v>
      </c>
      <c r="I128" s="27">
        <f t="shared" si="36"/>
        <v>344.80519480509975</v>
      </c>
      <c r="J128" s="27">
        <f t="shared" si="36"/>
        <v>1060.714285714449</v>
      </c>
      <c r="K128" s="27">
        <f t="shared" si="36"/>
        <v>932.53012048186747</v>
      </c>
      <c r="L128" s="27">
        <f t="shared" si="36"/>
        <v>0</v>
      </c>
      <c r="M128" s="27">
        <f t="shared" si="36"/>
        <v>0</v>
      </c>
      <c r="N128" s="27">
        <f t="shared" si="36"/>
        <v>854.83870967739563</v>
      </c>
      <c r="O128" s="27">
        <f t="shared" si="36"/>
        <v>1552.1197007480932</v>
      </c>
      <c r="P128" s="27">
        <f t="shared" si="36"/>
        <v>1346.4435146443534</v>
      </c>
      <c r="Q128" s="27">
        <f t="shared" si="36"/>
        <v>929.46859903387497</v>
      </c>
      <c r="R128" s="27">
        <f t="shared" si="36"/>
        <v>651.93798449608107</v>
      </c>
      <c r="S128" s="27">
        <f t="shared" si="36"/>
        <v>0</v>
      </c>
      <c r="T128" s="27">
        <f t="shared" si="36"/>
        <v>0</v>
      </c>
      <c r="U128" s="27">
        <f t="shared" si="36"/>
        <v>783.67346938772573</v>
      </c>
      <c r="V128" s="27">
        <f t="shared" si="36"/>
        <v>609.83606557378789</v>
      </c>
      <c r="W128" s="27">
        <f t="shared" si="36"/>
        <v>692.59259259241435</v>
      </c>
      <c r="X128" s="27">
        <f t="shared" si="36"/>
        <v>1367.5783475784913</v>
      </c>
      <c r="Y128" s="27">
        <f t="shared" si="36"/>
        <v>1586.1538461539162</v>
      </c>
      <c r="Z128" s="27">
        <f t="shared" si="36"/>
        <v>0</v>
      </c>
      <c r="AA128" s="27">
        <f t="shared" si="36"/>
        <v>0</v>
      </c>
      <c r="AB128" s="27">
        <f t="shared" si="36"/>
        <v>1849.9999999997922</v>
      </c>
      <c r="AC128" s="27">
        <f t="shared" si="36"/>
        <v>1308.5603112841561</v>
      </c>
      <c r="AD128" s="27">
        <f t="shared" si="36"/>
        <v>1172.9729729729975</v>
      </c>
      <c r="AE128" s="27">
        <f t="shared" si="36"/>
        <v>1356.981132075332</v>
      </c>
      <c r="AF128" s="27">
        <f t="shared" si="36"/>
        <v>751.99999999996226</v>
      </c>
      <c r="AG128" s="27">
        <f t="shared" si="36"/>
        <v>785.18518518544363</v>
      </c>
      <c r="AH128" s="27">
        <f t="shared" si="36"/>
        <v>0</v>
      </c>
      <c r="AI128" s="27">
        <f t="shared" si="36"/>
        <v>1092.8571428567093</v>
      </c>
      <c r="AJ128" s="27">
        <f t="shared" si="36"/>
        <v>0</v>
      </c>
      <c r="AK128" s="27">
        <f t="shared" si="19"/>
        <v>21798.195953973391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7">IF(F135=0,0,(((F37-E37)*0.2))*$D$129)</f>
        <v>0</v>
      </c>
      <c r="G129" s="27">
        <f t="shared" si="37"/>
        <v>0</v>
      </c>
      <c r="H129" s="27">
        <f t="shared" si="37"/>
        <v>0</v>
      </c>
      <c r="I129" s="27">
        <f t="shared" si="37"/>
        <v>0</v>
      </c>
      <c r="J129" s="27">
        <f t="shared" si="37"/>
        <v>0</v>
      </c>
      <c r="K129" s="27">
        <f t="shared" si="37"/>
        <v>0</v>
      </c>
      <c r="L129" s="27">
        <f t="shared" si="37"/>
        <v>0</v>
      </c>
      <c r="M129" s="27">
        <f t="shared" si="37"/>
        <v>0</v>
      </c>
      <c r="N129" s="27">
        <f t="shared" si="37"/>
        <v>0</v>
      </c>
      <c r="O129" s="27">
        <f t="shared" si="37"/>
        <v>700.00000000000011</v>
      </c>
      <c r="P129" s="27">
        <f t="shared" si="37"/>
        <v>400</v>
      </c>
      <c r="Q129" s="27">
        <f t="shared" si="37"/>
        <v>0</v>
      </c>
      <c r="R129" s="27">
        <f t="shared" si="37"/>
        <v>0</v>
      </c>
      <c r="S129" s="27">
        <f t="shared" si="37"/>
        <v>0</v>
      </c>
      <c r="T129" s="27">
        <f t="shared" si="37"/>
        <v>0</v>
      </c>
      <c r="U129" s="27">
        <f t="shared" si="37"/>
        <v>0</v>
      </c>
      <c r="V129" s="27">
        <f t="shared" si="37"/>
        <v>0</v>
      </c>
      <c r="W129" s="27">
        <f t="shared" si="37"/>
        <v>0</v>
      </c>
      <c r="X129" s="27">
        <f t="shared" si="37"/>
        <v>619.99999999998192</v>
      </c>
      <c r="Y129" s="27">
        <f t="shared" si="37"/>
        <v>339.99999999996368</v>
      </c>
      <c r="Z129" s="27">
        <f t="shared" si="37"/>
        <v>0</v>
      </c>
      <c r="AA129" s="27">
        <f t="shared" si="37"/>
        <v>0</v>
      </c>
      <c r="AB129" s="27">
        <f t="shared" si="37"/>
        <v>0</v>
      </c>
      <c r="AC129" s="27">
        <f t="shared" si="37"/>
        <v>0</v>
      </c>
      <c r="AD129" s="27">
        <f t="shared" si="37"/>
        <v>0</v>
      </c>
      <c r="AE129" s="27">
        <f t="shared" si="37"/>
        <v>440.00000000005457</v>
      </c>
      <c r="AF129" s="27">
        <f t="shared" si="37"/>
        <v>0</v>
      </c>
      <c r="AG129" s="27">
        <f t="shared" si="37"/>
        <v>0</v>
      </c>
      <c r="AH129" s="27">
        <f t="shared" si="37"/>
        <v>0</v>
      </c>
      <c r="AI129" s="27">
        <f t="shared" si="37"/>
        <v>0</v>
      </c>
      <c r="AJ129" s="27">
        <f t="shared" si="37"/>
        <v>0</v>
      </c>
      <c r="AK129" s="27">
        <f t="shared" si="19"/>
        <v>2500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8">IFERROR((F122/(F108+F122))*((F50-E50)*$D$130),0)</f>
        <v>0</v>
      </c>
      <c r="G130" s="27">
        <f t="shared" si="38"/>
        <v>0</v>
      </c>
      <c r="H130" s="27">
        <f t="shared" si="38"/>
        <v>766.94677871144381</v>
      </c>
      <c r="I130" s="27">
        <f t="shared" si="38"/>
        <v>344.80519480509975</v>
      </c>
      <c r="J130" s="27">
        <f t="shared" si="38"/>
        <v>1060.714285714449</v>
      </c>
      <c r="K130" s="27">
        <f t="shared" si="38"/>
        <v>932.53012048186747</v>
      </c>
      <c r="L130" s="27">
        <f t="shared" si="38"/>
        <v>0</v>
      </c>
      <c r="M130" s="27">
        <f t="shared" si="38"/>
        <v>0</v>
      </c>
      <c r="N130" s="27">
        <f t="shared" si="38"/>
        <v>854.83870967739563</v>
      </c>
      <c r="O130" s="27">
        <f t="shared" si="38"/>
        <v>852.11970074809324</v>
      </c>
      <c r="P130" s="27">
        <f t="shared" si="38"/>
        <v>946.44351464435351</v>
      </c>
      <c r="Q130" s="27">
        <f t="shared" si="38"/>
        <v>929.46859903387497</v>
      </c>
      <c r="R130" s="27">
        <f t="shared" si="38"/>
        <v>651.93798449608107</v>
      </c>
      <c r="S130" s="27">
        <f t="shared" si="38"/>
        <v>0</v>
      </c>
      <c r="T130" s="27">
        <f t="shared" si="38"/>
        <v>0</v>
      </c>
      <c r="U130" s="27">
        <f t="shared" si="38"/>
        <v>783.67346938772573</v>
      </c>
      <c r="V130" s="27">
        <f t="shared" si="38"/>
        <v>609.83606557378789</v>
      </c>
      <c r="W130" s="27">
        <f t="shared" si="38"/>
        <v>692.59259259241435</v>
      </c>
      <c r="X130" s="27">
        <f t="shared" si="38"/>
        <v>747.57834757850935</v>
      </c>
      <c r="Y130" s="27">
        <f t="shared" si="38"/>
        <v>1246.1538461539526</v>
      </c>
      <c r="Z130" s="27">
        <f t="shared" si="38"/>
        <v>0</v>
      </c>
      <c r="AA130" s="27">
        <f t="shared" si="38"/>
        <v>0</v>
      </c>
      <c r="AB130" s="27">
        <f t="shared" si="38"/>
        <v>1849.9999999997922</v>
      </c>
      <c r="AC130" s="27">
        <f t="shared" si="38"/>
        <v>1308.5603112841561</v>
      </c>
      <c r="AD130" s="27">
        <f t="shared" si="38"/>
        <v>1172.9729729729975</v>
      </c>
      <c r="AE130" s="27">
        <f t="shared" si="38"/>
        <v>916.9811320752774</v>
      </c>
      <c r="AF130" s="27">
        <f t="shared" si="38"/>
        <v>751.99999999996226</v>
      </c>
      <c r="AG130" s="27">
        <f t="shared" si="38"/>
        <v>785.18518518544363</v>
      </c>
      <c r="AH130" s="27">
        <f t="shared" si="38"/>
        <v>0</v>
      </c>
      <c r="AI130" s="27">
        <f t="shared" si="38"/>
        <v>1092.8571428567093</v>
      </c>
      <c r="AJ130" s="27">
        <f t="shared" si="38"/>
        <v>0</v>
      </c>
      <c r="AK130" s="27">
        <f t="shared" si="19"/>
        <v>19298.195953973391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0</v>
      </c>
      <c r="G134" s="57">
        <v>1</v>
      </c>
      <c r="H134" s="57">
        <v>1</v>
      </c>
      <c r="I134" s="57">
        <v>1</v>
      </c>
      <c r="J134" s="57">
        <v>0.22916666666666666</v>
      </c>
      <c r="K134" s="57">
        <v>0.33333333333333331</v>
      </c>
      <c r="L134" s="57">
        <v>0</v>
      </c>
      <c r="M134" s="57">
        <v>0</v>
      </c>
      <c r="N134" s="57">
        <v>1</v>
      </c>
      <c r="O134" s="57">
        <v>1</v>
      </c>
      <c r="P134" s="57">
        <v>1</v>
      </c>
      <c r="Q134" s="57">
        <v>0.45833333333333331</v>
      </c>
      <c r="R134" s="57">
        <v>0.33333333333333331</v>
      </c>
      <c r="S134" s="57">
        <v>0</v>
      </c>
      <c r="T134" s="57">
        <v>0</v>
      </c>
      <c r="U134" s="57">
        <v>1</v>
      </c>
      <c r="V134" s="57">
        <v>1</v>
      </c>
      <c r="W134" s="57">
        <v>1</v>
      </c>
      <c r="X134" s="57">
        <v>1</v>
      </c>
      <c r="Y134" s="57">
        <v>0.4375</v>
      </c>
      <c r="Z134" s="57">
        <v>0</v>
      </c>
      <c r="AA134" s="57">
        <v>0</v>
      </c>
      <c r="AB134" s="57">
        <v>1</v>
      </c>
      <c r="AC134" s="57">
        <v>1</v>
      </c>
      <c r="AD134" s="57">
        <v>1</v>
      </c>
      <c r="AE134" s="57">
        <v>1</v>
      </c>
      <c r="AF134" s="57">
        <v>1</v>
      </c>
      <c r="AG134" s="57">
        <v>0.8125</v>
      </c>
      <c r="AH134" s="57">
        <v>0</v>
      </c>
      <c r="AI134" s="57">
        <v>1</v>
      </c>
      <c r="AJ134" s="57">
        <v>0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>
        <v>1</v>
      </c>
      <c r="P135" s="50">
        <v>1</v>
      </c>
      <c r="Q135" s="50"/>
      <c r="R135" s="50"/>
      <c r="S135" s="50"/>
      <c r="T135" s="50"/>
      <c r="U135" s="50"/>
      <c r="V135" s="50"/>
      <c r="W135" s="50"/>
      <c r="X135" s="50">
        <v>1</v>
      </c>
      <c r="Y135" s="50">
        <v>1</v>
      </c>
      <c r="Z135" s="50"/>
      <c r="AA135" s="50"/>
      <c r="AB135" s="50"/>
      <c r="AC135" s="50"/>
      <c r="AD135" s="50"/>
      <c r="AE135" s="50">
        <v>1</v>
      </c>
      <c r="AF135" s="50"/>
      <c r="AG135" s="50"/>
      <c r="AH135" s="50"/>
      <c r="AI135" s="50"/>
      <c r="AJ135" s="50"/>
    </row>
    <row r="136" spans="1:38">
      <c r="A136" s="6"/>
      <c r="B136" s="51" t="s">
        <v>89</v>
      </c>
      <c r="C136" s="52"/>
      <c r="D136" s="52"/>
      <c r="E136" s="52"/>
      <c r="F136" s="52">
        <v>0</v>
      </c>
      <c r="G136" s="52">
        <v>1</v>
      </c>
      <c r="H136" s="52">
        <v>0</v>
      </c>
      <c r="I136" s="52">
        <v>1</v>
      </c>
      <c r="J136" s="52">
        <v>1</v>
      </c>
      <c r="K136" s="52">
        <v>1</v>
      </c>
      <c r="L136" s="52">
        <v>0</v>
      </c>
      <c r="M136" s="52">
        <v>0</v>
      </c>
      <c r="N136" s="52">
        <v>1</v>
      </c>
      <c r="O136" s="52">
        <v>1</v>
      </c>
      <c r="P136" s="52">
        <v>1</v>
      </c>
      <c r="Q136" s="52">
        <v>0</v>
      </c>
      <c r="R136" s="52">
        <v>1</v>
      </c>
      <c r="S136" s="52">
        <v>0</v>
      </c>
      <c r="T136" s="52">
        <v>0</v>
      </c>
      <c r="U136" s="52">
        <v>1</v>
      </c>
      <c r="V136" s="52">
        <v>1</v>
      </c>
      <c r="W136" s="52">
        <v>1</v>
      </c>
      <c r="X136" s="52">
        <v>1</v>
      </c>
      <c r="Y136" s="52">
        <v>1</v>
      </c>
      <c r="Z136" s="52"/>
      <c r="AA136" s="52"/>
      <c r="AB136" s="52">
        <v>1</v>
      </c>
      <c r="AC136" s="52">
        <v>1</v>
      </c>
      <c r="AD136" s="52">
        <v>1</v>
      </c>
      <c r="AE136" s="52"/>
      <c r="AF136" s="52">
        <v>1</v>
      </c>
      <c r="AG136" s="52"/>
      <c r="AH136" s="52"/>
      <c r="AI136" s="52">
        <v>1</v>
      </c>
      <c r="AJ136" s="52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>
        <v>1</v>
      </c>
      <c r="Z137" s="54"/>
      <c r="AA137" s="54"/>
      <c r="AB137" s="54"/>
      <c r="AC137" s="54"/>
      <c r="AD137" s="54"/>
      <c r="AE137" s="54">
        <v>1</v>
      </c>
      <c r="AF137" s="54"/>
      <c r="AG137" s="54"/>
      <c r="AH137" s="54"/>
      <c r="AI137" s="54"/>
      <c r="AJ137" s="54"/>
    </row>
    <row r="138" spans="1:38" ht="15.75" thickBot="1">
      <c r="A138" s="6"/>
      <c r="B138" s="55" t="s">
        <v>91</v>
      </c>
      <c r="C138" s="56"/>
      <c r="D138" s="56"/>
      <c r="E138" s="56"/>
      <c r="F138" s="215" t="s">
        <v>121</v>
      </c>
      <c r="G138" s="223" t="s">
        <v>122</v>
      </c>
      <c r="H138" s="217" t="s">
        <v>104</v>
      </c>
      <c r="I138" s="223" t="s">
        <v>122</v>
      </c>
      <c r="J138" s="223" t="s">
        <v>122</v>
      </c>
      <c r="K138" s="223" t="s">
        <v>122</v>
      </c>
      <c r="L138" s="215" t="s">
        <v>121</v>
      </c>
      <c r="M138" s="215" t="s">
        <v>121</v>
      </c>
      <c r="N138" s="223" t="s">
        <v>122</v>
      </c>
      <c r="O138" s="223" t="s">
        <v>122</v>
      </c>
      <c r="P138" s="223" t="s">
        <v>122</v>
      </c>
      <c r="Q138" s="217" t="s">
        <v>104</v>
      </c>
      <c r="R138" s="223" t="s">
        <v>122</v>
      </c>
      <c r="S138" s="215" t="s">
        <v>121</v>
      </c>
      <c r="T138" s="215" t="s">
        <v>121</v>
      </c>
      <c r="U138" s="223" t="s">
        <v>122</v>
      </c>
      <c r="V138" s="223" t="s">
        <v>122</v>
      </c>
      <c r="W138" s="223" t="s">
        <v>122</v>
      </c>
      <c r="X138" s="223" t="s">
        <v>122</v>
      </c>
      <c r="Y138" s="223" t="s">
        <v>122</v>
      </c>
      <c r="Z138" s="215" t="s">
        <v>121</v>
      </c>
      <c r="AA138" s="215" t="s">
        <v>121</v>
      </c>
      <c r="AB138" s="223" t="s">
        <v>122</v>
      </c>
      <c r="AC138" s="223" t="s">
        <v>122</v>
      </c>
      <c r="AD138" s="223" t="s">
        <v>122</v>
      </c>
      <c r="AE138" s="223" t="s">
        <v>122</v>
      </c>
      <c r="AF138" s="223" t="s">
        <v>122</v>
      </c>
      <c r="AG138" s="217" t="s">
        <v>104</v>
      </c>
      <c r="AH138" s="215" t="s">
        <v>121</v>
      </c>
      <c r="AI138" s="223" t="s">
        <v>122</v>
      </c>
      <c r="AJ138" s="215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39">IF(G138="OFF",G100,0)</f>
        <v>0</v>
      </c>
      <c r="H140" s="225">
        <f t="shared" si="39"/>
        <v>0</v>
      </c>
      <c r="I140" s="225">
        <f t="shared" si="39"/>
        <v>0</v>
      </c>
      <c r="J140" s="225">
        <f t="shared" si="39"/>
        <v>0</v>
      </c>
      <c r="K140" s="225">
        <f t="shared" si="39"/>
        <v>0</v>
      </c>
      <c r="L140" s="225">
        <f t="shared" si="39"/>
        <v>0</v>
      </c>
      <c r="M140" s="225">
        <f t="shared" si="39"/>
        <v>0</v>
      </c>
      <c r="N140" s="225">
        <f t="shared" si="39"/>
        <v>0</v>
      </c>
      <c r="O140" s="225">
        <f t="shared" si="39"/>
        <v>0</v>
      </c>
      <c r="P140" s="225">
        <f t="shared" si="39"/>
        <v>0</v>
      </c>
      <c r="Q140" s="225">
        <f t="shared" si="39"/>
        <v>0</v>
      </c>
      <c r="R140" s="225">
        <f t="shared" si="39"/>
        <v>0</v>
      </c>
      <c r="S140" s="225">
        <f t="shared" si="39"/>
        <v>0</v>
      </c>
      <c r="T140" s="225">
        <f t="shared" si="39"/>
        <v>0</v>
      </c>
      <c r="U140" s="225">
        <f t="shared" si="39"/>
        <v>0</v>
      </c>
      <c r="V140" s="225">
        <f t="shared" si="39"/>
        <v>0</v>
      </c>
      <c r="W140" s="225">
        <f t="shared" si="39"/>
        <v>0</v>
      </c>
      <c r="X140" s="225">
        <f t="shared" si="39"/>
        <v>0</v>
      </c>
      <c r="Y140" s="225">
        <f t="shared" si="39"/>
        <v>0</v>
      </c>
      <c r="Z140" s="225">
        <f t="shared" si="39"/>
        <v>0</v>
      </c>
      <c r="AA140" s="225">
        <f t="shared" si="39"/>
        <v>0</v>
      </c>
      <c r="AB140" s="225">
        <f t="shared" si="39"/>
        <v>0</v>
      </c>
      <c r="AC140" s="225">
        <f t="shared" si="39"/>
        <v>0</v>
      </c>
      <c r="AD140" s="225">
        <f t="shared" si="39"/>
        <v>0</v>
      </c>
      <c r="AE140" s="225">
        <f t="shared" si="39"/>
        <v>0</v>
      </c>
      <c r="AF140" s="225">
        <f t="shared" si="39"/>
        <v>0</v>
      </c>
      <c r="AG140" s="225">
        <f t="shared" si="39"/>
        <v>0</v>
      </c>
      <c r="AH140" s="225">
        <f t="shared" si="39"/>
        <v>0</v>
      </c>
      <c r="AI140" s="225">
        <f t="shared" si="39"/>
        <v>0</v>
      </c>
      <c r="AJ140" s="225">
        <f t="shared" si="39"/>
        <v>0</v>
      </c>
      <c r="AK140" s="225">
        <f>SUM(F140:AJ140)</f>
        <v>0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40">IF(G138="NFI",G100,0)</f>
        <v>0</v>
      </c>
      <c r="H141" s="225">
        <f t="shared" si="40"/>
        <v>18843.34250000021</v>
      </c>
      <c r="I141" s="225">
        <f t="shared" si="40"/>
        <v>0</v>
      </c>
      <c r="J141" s="225">
        <f t="shared" si="40"/>
        <v>0</v>
      </c>
      <c r="K141" s="225">
        <f t="shared" si="40"/>
        <v>0</v>
      </c>
      <c r="L141" s="225">
        <f t="shared" si="40"/>
        <v>0</v>
      </c>
      <c r="M141" s="225">
        <f t="shared" si="40"/>
        <v>0</v>
      </c>
      <c r="N141" s="225">
        <f t="shared" si="40"/>
        <v>0</v>
      </c>
      <c r="O141" s="225">
        <f t="shared" si="40"/>
        <v>0</v>
      </c>
      <c r="P141" s="225">
        <f t="shared" si="40"/>
        <v>0</v>
      </c>
      <c r="Q141" s="225">
        <f t="shared" si="40"/>
        <v>12684.65249999962</v>
      </c>
      <c r="R141" s="225">
        <f t="shared" si="40"/>
        <v>0</v>
      </c>
      <c r="S141" s="225">
        <f t="shared" si="40"/>
        <v>0</v>
      </c>
      <c r="T141" s="225">
        <f t="shared" si="40"/>
        <v>0</v>
      </c>
      <c r="U141" s="225">
        <f t="shared" si="40"/>
        <v>0</v>
      </c>
      <c r="V141" s="225">
        <f t="shared" si="40"/>
        <v>0</v>
      </c>
      <c r="W141" s="225">
        <f t="shared" si="40"/>
        <v>0</v>
      </c>
      <c r="X141" s="225">
        <f t="shared" si="40"/>
        <v>0</v>
      </c>
      <c r="Y141" s="225">
        <f t="shared" si="40"/>
        <v>0</v>
      </c>
      <c r="Z141" s="225">
        <f t="shared" si="40"/>
        <v>0</v>
      </c>
      <c r="AA141" s="225">
        <f t="shared" si="40"/>
        <v>0</v>
      </c>
      <c r="AB141" s="225">
        <f t="shared" si="40"/>
        <v>0</v>
      </c>
      <c r="AC141" s="225">
        <f t="shared" si="40"/>
        <v>0</v>
      </c>
      <c r="AD141" s="225">
        <f t="shared" si="40"/>
        <v>0</v>
      </c>
      <c r="AE141" s="225">
        <f t="shared" si="40"/>
        <v>0</v>
      </c>
      <c r="AF141" s="225">
        <f t="shared" si="40"/>
        <v>0</v>
      </c>
      <c r="AG141" s="225">
        <f t="shared" si="40"/>
        <v>13772.715479999977</v>
      </c>
      <c r="AH141" s="225">
        <f t="shared" si="40"/>
        <v>0</v>
      </c>
      <c r="AI141" s="225">
        <f t="shared" si="40"/>
        <v>0</v>
      </c>
      <c r="AJ141" s="225">
        <f t="shared" si="40"/>
        <v>0</v>
      </c>
      <c r="AK141" s="225">
        <f t="shared" ref="AK141:AK144" si="41">SUM(F141:AJ141)</f>
        <v>45300.710479999805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2">IF(G138="HNI",G100,0)</f>
        <v>0</v>
      </c>
      <c r="H142" s="225">
        <f t="shared" si="42"/>
        <v>0</v>
      </c>
      <c r="I142" s="225">
        <f t="shared" si="42"/>
        <v>0</v>
      </c>
      <c r="J142" s="225">
        <f t="shared" si="42"/>
        <v>0</v>
      </c>
      <c r="K142" s="225">
        <f t="shared" si="42"/>
        <v>0</v>
      </c>
      <c r="L142" s="225">
        <f t="shared" si="42"/>
        <v>0</v>
      </c>
      <c r="M142" s="225">
        <f t="shared" si="42"/>
        <v>0</v>
      </c>
      <c r="N142" s="225">
        <f t="shared" si="42"/>
        <v>0</v>
      </c>
      <c r="O142" s="225">
        <f t="shared" si="42"/>
        <v>0</v>
      </c>
      <c r="P142" s="225">
        <f t="shared" si="42"/>
        <v>0</v>
      </c>
      <c r="Q142" s="225">
        <f t="shared" si="42"/>
        <v>0</v>
      </c>
      <c r="R142" s="225">
        <f t="shared" si="42"/>
        <v>0</v>
      </c>
      <c r="S142" s="225">
        <f t="shared" si="42"/>
        <v>0</v>
      </c>
      <c r="T142" s="225">
        <f t="shared" si="42"/>
        <v>0</v>
      </c>
      <c r="U142" s="225">
        <f t="shared" si="42"/>
        <v>0</v>
      </c>
      <c r="V142" s="225">
        <f t="shared" si="42"/>
        <v>0</v>
      </c>
      <c r="W142" s="225">
        <f t="shared" si="42"/>
        <v>0</v>
      </c>
      <c r="X142" s="225">
        <f t="shared" si="42"/>
        <v>0</v>
      </c>
      <c r="Y142" s="225">
        <f t="shared" si="42"/>
        <v>0</v>
      </c>
      <c r="Z142" s="225">
        <f t="shared" si="42"/>
        <v>0</v>
      </c>
      <c r="AA142" s="225">
        <f t="shared" si="42"/>
        <v>0</v>
      </c>
      <c r="AB142" s="225">
        <f t="shared" si="42"/>
        <v>0</v>
      </c>
      <c r="AC142" s="225">
        <f t="shared" si="42"/>
        <v>0</v>
      </c>
      <c r="AD142" s="225">
        <f t="shared" si="42"/>
        <v>0</v>
      </c>
      <c r="AE142" s="225">
        <f t="shared" si="42"/>
        <v>0</v>
      </c>
      <c r="AF142" s="225">
        <f t="shared" si="42"/>
        <v>0</v>
      </c>
      <c r="AG142" s="225">
        <f t="shared" si="42"/>
        <v>0</v>
      </c>
      <c r="AH142" s="225">
        <f t="shared" si="42"/>
        <v>0</v>
      </c>
      <c r="AI142" s="225">
        <f t="shared" si="42"/>
        <v>0</v>
      </c>
      <c r="AJ142" s="225">
        <f t="shared" si="42"/>
        <v>0</v>
      </c>
      <c r="AK142" s="225">
        <f t="shared" si="41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43">IF(G138="NFI &amp; HNI",G100,0)</f>
        <v>0</v>
      </c>
      <c r="H143" s="225">
        <f t="shared" si="43"/>
        <v>0</v>
      </c>
      <c r="I143" s="225">
        <f t="shared" si="43"/>
        <v>15019.47750000019</v>
      </c>
      <c r="J143" s="225">
        <f t="shared" si="43"/>
        <v>13122.637499999468</v>
      </c>
      <c r="K143" s="225">
        <f t="shared" si="43"/>
        <v>5330.8650000002099</v>
      </c>
      <c r="L143" s="225">
        <f t="shared" si="43"/>
        <v>0</v>
      </c>
      <c r="M143" s="225">
        <f t="shared" si="43"/>
        <v>0</v>
      </c>
      <c r="N143" s="225">
        <f t="shared" si="43"/>
        <v>6838.6225000002778</v>
      </c>
      <c r="O143" s="225">
        <f t="shared" si="43"/>
        <v>18582.132499999636</v>
      </c>
      <c r="P143" s="225">
        <f t="shared" si="43"/>
        <v>14759.725000000206</v>
      </c>
      <c r="Q143" s="225">
        <f t="shared" si="43"/>
        <v>0</v>
      </c>
      <c r="R143" s="225">
        <f t="shared" si="43"/>
        <v>7886.0150000000713</v>
      </c>
      <c r="S143" s="225">
        <f t="shared" si="43"/>
        <v>0</v>
      </c>
      <c r="T143" s="225">
        <f t="shared" si="43"/>
        <v>0</v>
      </c>
      <c r="U143" s="225">
        <f t="shared" si="43"/>
        <v>6950.674999999861</v>
      </c>
      <c r="V143" s="225">
        <f t="shared" si="43"/>
        <v>16869.925000000749</v>
      </c>
      <c r="W143" s="225">
        <f t="shared" si="43"/>
        <v>16834.042499999734</v>
      </c>
      <c r="X143" s="225">
        <f t="shared" si="43"/>
        <v>17156.042500000134</v>
      </c>
      <c r="Y143" s="225">
        <f t="shared" si="43"/>
        <v>13766.734999999779</v>
      </c>
      <c r="Z143" s="225">
        <f t="shared" si="43"/>
        <v>0</v>
      </c>
      <c r="AA143" s="225">
        <f t="shared" si="43"/>
        <v>0</v>
      </c>
      <c r="AB143" s="225">
        <f t="shared" si="43"/>
        <v>11646.777500000027</v>
      </c>
      <c r="AC143" s="225">
        <f t="shared" si="43"/>
        <v>13314.925000000032</v>
      </c>
      <c r="AD143" s="225">
        <f t="shared" si="43"/>
        <v>16653.287499999715</v>
      </c>
      <c r="AE143" s="225">
        <f t="shared" si="43"/>
        <v>14296.355000000407</v>
      </c>
      <c r="AF143" s="225">
        <f t="shared" si="43"/>
        <v>12414.062499999736</v>
      </c>
      <c r="AG143" s="225">
        <f t="shared" si="43"/>
        <v>0</v>
      </c>
      <c r="AH143" s="225">
        <f t="shared" si="43"/>
        <v>0</v>
      </c>
      <c r="AI143" s="225">
        <f t="shared" si="43"/>
        <v>11891.052020000308</v>
      </c>
      <c r="AJ143" s="225">
        <f t="shared" si="43"/>
        <v>0</v>
      </c>
      <c r="AK143" s="225">
        <f t="shared" si="41"/>
        <v>233333.35452000058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4">IF(AND(G134=0,OR(G3="Mon",G3="Tue",G3="Wed",G3="Thu",G3="Fri")),G109,0)</f>
        <v>0</v>
      </c>
      <c r="H144" s="225">
        <f t="shared" si="44"/>
        <v>0</v>
      </c>
      <c r="I144" s="225">
        <f t="shared" si="44"/>
        <v>0</v>
      </c>
      <c r="J144" s="225">
        <f t="shared" si="44"/>
        <v>0</v>
      </c>
      <c r="K144" s="225">
        <f t="shared" si="44"/>
        <v>0</v>
      </c>
      <c r="L144" s="225">
        <f t="shared" si="44"/>
        <v>0</v>
      </c>
      <c r="M144" s="225">
        <f t="shared" si="44"/>
        <v>0</v>
      </c>
      <c r="N144" s="225">
        <f t="shared" si="44"/>
        <v>0</v>
      </c>
      <c r="O144" s="225">
        <f t="shared" si="44"/>
        <v>0</v>
      </c>
      <c r="P144" s="225">
        <f t="shared" si="44"/>
        <v>0</v>
      </c>
      <c r="Q144" s="225">
        <f t="shared" si="44"/>
        <v>0</v>
      </c>
      <c r="R144" s="225">
        <f t="shared" si="44"/>
        <v>0</v>
      </c>
      <c r="S144" s="225">
        <f t="shared" si="44"/>
        <v>0</v>
      </c>
      <c r="T144" s="225">
        <f t="shared" si="44"/>
        <v>0</v>
      </c>
      <c r="U144" s="225">
        <f t="shared" si="44"/>
        <v>0</v>
      </c>
      <c r="V144" s="225">
        <f t="shared" si="44"/>
        <v>0</v>
      </c>
      <c r="W144" s="225">
        <f t="shared" si="44"/>
        <v>0</v>
      </c>
      <c r="X144" s="225">
        <f t="shared" si="44"/>
        <v>0</v>
      </c>
      <c r="Y144" s="225">
        <f t="shared" si="44"/>
        <v>0</v>
      </c>
      <c r="Z144" s="225">
        <f t="shared" si="44"/>
        <v>0</v>
      </c>
      <c r="AA144" s="225">
        <f t="shared" si="44"/>
        <v>0</v>
      </c>
      <c r="AB144" s="225">
        <f t="shared" si="44"/>
        <v>0</v>
      </c>
      <c r="AC144" s="225">
        <f t="shared" si="44"/>
        <v>0</v>
      </c>
      <c r="AD144" s="225">
        <f t="shared" si="44"/>
        <v>0</v>
      </c>
      <c r="AE144" s="225">
        <f t="shared" si="44"/>
        <v>0</v>
      </c>
      <c r="AF144" s="225">
        <f t="shared" si="44"/>
        <v>0</v>
      </c>
      <c r="AG144" s="225">
        <f t="shared" si="44"/>
        <v>0</v>
      </c>
      <c r="AH144" s="225">
        <f t="shared" si="44"/>
        <v>0</v>
      </c>
      <c r="AI144" s="225">
        <f t="shared" si="44"/>
        <v>0</v>
      </c>
      <c r="AJ144" s="225">
        <f t="shared" si="44"/>
        <v>0</v>
      </c>
      <c r="AK144" s="225">
        <f t="shared" si="41"/>
        <v>0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23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23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23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23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23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23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23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23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23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23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23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23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23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23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23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</sheetData>
  <conditionalFormatting sqref="C134:E138 F134:AJ137">
    <cfRule type="cellIs" dxfId="30" priority="5" operator="equal">
      <formula>3</formula>
    </cfRule>
    <cfRule type="cellIs" dxfId="29" priority="6" operator="equal">
      <formula>2</formula>
    </cfRule>
    <cfRule type="cellIs" dxfId="28" priority="7" operator="equal">
      <formula>1</formula>
    </cfRule>
  </conditionalFormatting>
  <conditionalFormatting sqref="C138:E138">
    <cfRule type="cellIs" dxfId="27" priority="4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L209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23" sqref="N23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02" t="s">
        <v>107</v>
      </c>
      <c r="G3" s="202" t="s">
        <v>108</v>
      </c>
      <c r="H3" s="202" t="s">
        <v>109</v>
      </c>
      <c r="I3" s="202" t="s">
        <v>110</v>
      </c>
      <c r="J3" s="202" t="s">
        <v>111</v>
      </c>
      <c r="K3" s="202" t="s">
        <v>112</v>
      </c>
      <c r="L3" s="202" t="s">
        <v>106</v>
      </c>
      <c r="M3" s="202" t="s">
        <v>107</v>
      </c>
      <c r="N3" s="202" t="s">
        <v>108</v>
      </c>
      <c r="O3" s="202" t="s">
        <v>109</v>
      </c>
      <c r="P3" s="202" t="s">
        <v>110</v>
      </c>
      <c r="Q3" s="202" t="s">
        <v>111</v>
      </c>
      <c r="R3" s="202" t="s">
        <v>112</v>
      </c>
      <c r="S3" s="202" t="s">
        <v>106</v>
      </c>
      <c r="T3" s="202" t="s">
        <v>107</v>
      </c>
      <c r="U3" s="202" t="s">
        <v>108</v>
      </c>
      <c r="V3" s="202" t="s">
        <v>109</v>
      </c>
      <c r="W3" s="202" t="s">
        <v>110</v>
      </c>
      <c r="X3" s="202" t="s">
        <v>111</v>
      </c>
      <c r="Y3" s="202" t="s">
        <v>112</v>
      </c>
      <c r="Z3" s="202" t="s">
        <v>106</v>
      </c>
      <c r="AA3" s="202" t="s">
        <v>107</v>
      </c>
      <c r="AB3" s="202" t="s">
        <v>108</v>
      </c>
      <c r="AC3" s="202" t="s">
        <v>109</v>
      </c>
      <c r="AD3" s="202" t="s">
        <v>110</v>
      </c>
      <c r="AE3" s="202" t="s">
        <v>111</v>
      </c>
      <c r="AF3" s="202" t="s">
        <v>112</v>
      </c>
      <c r="AG3" s="202" t="s">
        <v>106</v>
      </c>
      <c r="AH3" s="202" t="s">
        <v>107</v>
      </c>
      <c r="AI3" s="202" t="s">
        <v>108</v>
      </c>
      <c r="AJ3" s="202" t="s">
        <v>109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SEPTEMBER!AJ33</f>
        <v>5129.5609999999997</v>
      </c>
      <c r="F5" s="37">
        <v>5133.6369999999997</v>
      </c>
      <c r="G5" s="37">
        <v>5137.3140000000003</v>
      </c>
      <c r="H5" s="37">
        <v>5141.6030000000001</v>
      </c>
      <c r="I5" s="37">
        <v>5145.0360000000001</v>
      </c>
      <c r="J5" s="37">
        <v>5148.9960000000001</v>
      </c>
      <c r="K5" s="37"/>
      <c r="L5" s="37"/>
      <c r="M5" s="37">
        <v>5152.9030000000002</v>
      </c>
      <c r="N5" s="37"/>
      <c r="O5" s="37">
        <v>5160.6210000000001</v>
      </c>
      <c r="P5" s="37">
        <v>5163.3100000000004</v>
      </c>
      <c r="Q5" s="37"/>
      <c r="R5" s="37"/>
      <c r="S5" s="37">
        <v>5167.2169999999996</v>
      </c>
      <c r="T5" s="37">
        <v>5171.3680000000004</v>
      </c>
      <c r="U5" s="140">
        <v>5175.7659999999996</v>
      </c>
      <c r="V5" s="140">
        <v>5179.76</v>
      </c>
      <c r="W5" s="141">
        <v>5183.5360000000001</v>
      </c>
      <c r="X5" s="140"/>
      <c r="Y5" s="140"/>
      <c r="Z5" s="140">
        <v>5188.0510000000004</v>
      </c>
      <c r="AA5" s="140">
        <v>5191.9399999999996</v>
      </c>
      <c r="AB5" s="140">
        <v>5196.3819999999996</v>
      </c>
      <c r="AC5" s="140">
        <v>5200.28</v>
      </c>
      <c r="AD5" s="140"/>
      <c r="AE5" s="140"/>
      <c r="AF5" s="140"/>
      <c r="AG5" s="142">
        <v>5206.6289999999999</v>
      </c>
      <c r="AH5" s="140">
        <v>5209.1210000000001</v>
      </c>
      <c r="AI5" s="140">
        <v>5211.2</v>
      </c>
      <c r="AJ5" s="150">
        <v>5213.7879999999996</v>
      </c>
      <c r="AK5" s="6">
        <v>5213.7879999999996</v>
      </c>
    </row>
    <row r="6" spans="1:37" outlineLevel="1">
      <c r="A6" s="33"/>
      <c r="B6" s="36" t="s">
        <v>24</v>
      </c>
      <c r="C6" s="67" t="s">
        <v>101</v>
      </c>
      <c r="D6" s="36"/>
      <c r="E6" s="37">
        <f>SEPTEMBER!AJ34</f>
        <v>1001.823</v>
      </c>
      <c r="F6" s="37">
        <v>1002.647</v>
      </c>
      <c r="G6" s="37">
        <v>1003.4059999999999</v>
      </c>
      <c r="H6" s="37">
        <v>1004.152</v>
      </c>
      <c r="I6" s="37">
        <v>1004.888</v>
      </c>
      <c r="J6" s="37">
        <v>1005.78</v>
      </c>
      <c r="K6" s="37"/>
      <c r="L6" s="37"/>
      <c r="M6" s="37">
        <v>1006.6609999999999</v>
      </c>
      <c r="N6" s="37"/>
      <c r="O6" s="37">
        <v>1009.091</v>
      </c>
      <c r="P6" s="37">
        <v>1008.631</v>
      </c>
      <c r="Q6" s="37"/>
      <c r="R6" s="37"/>
      <c r="S6" s="37">
        <v>1009.4450000000001</v>
      </c>
      <c r="T6" s="37">
        <v>1010.356</v>
      </c>
      <c r="U6" s="140">
        <v>1011.212</v>
      </c>
      <c r="V6" s="140">
        <v>1011.98</v>
      </c>
      <c r="W6" s="141">
        <v>1012.623</v>
      </c>
      <c r="X6" s="140"/>
      <c r="Y6" s="140"/>
      <c r="Z6" s="140">
        <v>1013.782</v>
      </c>
      <c r="AA6" s="140">
        <v>1014.705</v>
      </c>
      <c r="AB6" s="140">
        <v>1015.544</v>
      </c>
      <c r="AC6" s="140">
        <v>1016.263</v>
      </c>
      <c r="AD6" s="140"/>
      <c r="AE6" s="140"/>
      <c r="AF6" s="140"/>
      <c r="AG6" s="142">
        <v>1017.697</v>
      </c>
      <c r="AH6" s="140">
        <v>1018.28</v>
      </c>
      <c r="AI6" s="140">
        <v>1018.605</v>
      </c>
      <c r="AJ6" s="150">
        <v>1019.0549999999999</v>
      </c>
      <c r="AK6" s="6">
        <v>1019.0549999999999</v>
      </c>
    </row>
    <row r="7" spans="1:37" outlineLevel="1">
      <c r="A7" s="33"/>
      <c r="B7" s="39" t="s">
        <v>2</v>
      </c>
      <c r="C7" s="67" t="s">
        <v>102</v>
      </c>
      <c r="D7" s="36"/>
      <c r="E7" s="37">
        <f>SEPTEMBER!AJ35</f>
        <v>12864</v>
      </c>
      <c r="F7" s="37">
        <v>12879</v>
      </c>
      <c r="G7" s="37">
        <v>12849</v>
      </c>
      <c r="H7" s="37">
        <v>12909</v>
      </c>
      <c r="I7" s="37">
        <v>12922</v>
      </c>
      <c r="J7" s="37">
        <v>12937</v>
      </c>
      <c r="K7" s="37"/>
      <c r="L7" s="37"/>
      <c r="M7" s="37">
        <v>12952</v>
      </c>
      <c r="N7" s="37"/>
      <c r="O7" s="37">
        <v>12979</v>
      </c>
      <c r="P7" s="37">
        <v>12991</v>
      </c>
      <c r="Q7" s="37"/>
      <c r="R7" s="37"/>
      <c r="S7" s="37">
        <v>13006</v>
      </c>
      <c r="T7" s="37">
        <v>13022</v>
      </c>
      <c r="U7" s="143">
        <v>13038</v>
      </c>
      <c r="V7" s="143">
        <v>13052.3</v>
      </c>
      <c r="W7" s="143">
        <v>13068</v>
      </c>
      <c r="X7" s="143"/>
      <c r="Y7" s="143"/>
      <c r="Z7" s="143">
        <v>13085</v>
      </c>
      <c r="AA7" s="143">
        <v>13106</v>
      </c>
      <c r="AB7" s="143">
        <v>13116</v>
      </c>
      <c r="AC7" s="143">
        <v>13131</v>
      </c>
      <c r="AD7" s="143"/>
      <c r="AE7" s="143"/>
      <c r="AF7" s="143"/>
      <c r="AG7" s="143">
        <v>13155</v>
      </c>
      <c r="AH7" s="143">
        <v>13165</v>
      </c>
      <c r="AI7" s="143">
        <v>13172</v>
      </c>
      <c r="AJ7" s="151">
        <v>13182</v>
      </c>
      <c r="AK7" s="6">
        <v>13182</v>
      </c>
    </row>
    <row r="8" spans="1:37" outlineLevel="1">
      <c r="A8" s="33"/>
      <c r="B8" s="39" t="s">
        <v>4</v>
      </c>
      <c r="C8" s="67" t="s">
        <v>102</v>
      </c>
      <c r="D8" s="36"/>
      <c r="E8" s="113">
        <v>23921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44"/>
      <c r="V8" s="144"/>
      <c r="W8" s="141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52"/>
    </row>
    <row r="9" spans="1:37" outlineLevel="1">
      <c r="A9" s="33"/>
      <c r="B9" s="39" t="s">
        <v>10</v>
      </c>
      <c r="C9" s="67" t="s">
        <v>102</v>
      </c>
      <c r="D9" s="36"/>
      <c r="E9" s="37">
        <f>SEPTEMBER!AJ37</f>
        <v>2209.3000000000002</v>
      </c>
      <c r="F9" s="37">
        <v>2212.6999999999998</v>
      </c>
      <c r="G9" s="37">
        <v>2215.6</v>
      </c>
      <c r="H9" s="37">
        <v>2219.1999999999998</v>
      </c>
      <c r="I9" s="37">
        <v>2221.3000000000002</v>
      </c>
      <c r="J9" s="37">
        <v>2221.9</v>
      </c>
      <c r="K9" s="37"/>
      <c r="L9" s="37"/>
      <c r="M9" s="37">
        <v>2225.1999999999998</v>
      </c>
      <c r="N9" s="37"/>
      <c r="O9" s="37">
        <v>2230</v>
      </c>
      <c r="P9" s="37">
        <v>2232.3000000000002</v>
      </c>
      <c r="Q9" s="37"/>
      <c r="R9" s="37"/>
      <c r="S9" s="37">
        <v>2233.1999999999998</v>
      </c>
      <c r="T9" s="37">
        <v>2236.6</v>
      </c>
      <c r="U9" s="145">
        <v>2240.5</v>
      </c>
      <c r="V9" s="145">
        <v>2243.4</v>
      </c>
      <c r="W9" s="142">
        <v>2246.3000000000002</v>
      </c>
      <c r="X9" s="145"/>
      <c r="Y9" s="145"/>
      <c r="Z9" s="145">
        <v>2248</v>
      </c>
      <c r="AA9" s="145">
        <v>2252.1999999999998</v>
      </c>
      <c r="AB9" s="145">
        <v>2254.3000000000002</v>
      </c>
      <c r="AC9" s="145">
        <v>2257</v>
      </c>
      <c r="AD9" s="145"/>
      <c r="AE9" s="145"/>
      <c r="AF9" s="145"/>
      <c r="AG9" s="145">
        <v>2259</v>
      </c>
      <c r="AH9" s="145">
        <v>2259.5</v>
      </c>
      <c r="AI9" s="145">
        <v>2259.6999999999998</v>
      </c>
      <c r="AJ9" s="153">
        <v>2260.4</v>
      </c>
      <c r="AK9" s="47">
        <v>2260.4</v>
      </c>
    </row>
    <row r="10" spans="1:37" outlineLevel="1">
      <c r="A10" s="33"/>
      <c r="B10" s="61" t="s">
        <v>26</v>
      </c>
      <c r="C10" s="67" t="s">
        <v>102</v>
      </c>
      <c r="D10" s="36"/>
      <c r="E10" s="37">
        <f>SEPTEMBER!AJ38</f>
        <v>1019.5</v>
      </c>
      <c r="F10" s="37">
        <v>1021.7</v>
      </c>
      <c r="G10" s="37">
        <v>1023.7</v>
      </c>
      <c r="H10" s="37">
        <v>1026.0999999999999</v>
      </c>
      <c r="I10" s="37">
        <v>1027.4000000000001</v>
      </c>
      <c r="J10" s="37">
        <v>1027.8</v>
      </c>
      <c r="K10" s="37"/>
      <c r="L10" s="37"/>
      <c r="M10" s="37">
        <v>1030.0999999999999</v>
      </c>
      <c r="N10" s="37"/>
      <c r="O10" s="37">
        <v>1033.0999999999999</v>
      </c>
      <c r="P10" s="37">
        <v>1034.5999999999999</v>
      </c>
      <c r="Q10" s="37"/>
      <c r="R10" s="37"/>
      <c r="S10" s="37">
        <v>1035.0999999999999</v>
      </c>
      <c r="T10" s="37">
        <v>1037.4000000000001</v>
      </c>
      <c r="U10" s="146">
        <v>1040</v>
      </c>
      <c r="V10" s="145">
        <v>1041.9000000000001</v>
      </c>
      <c r="W10" s="145">
        <v>1043.9000000000001</v>
      </c>
      <c r="X10" s="145"/>
      <c r="Y10" s="145"/>
      <c r="Z10" s="145">
        <v>1045</v>
      </c>
      <c r="AA10" s="145">
        <v>1047.7</v>
      </c>
      <c r="AB10" s="145">
        <v>1049.0999999999999</v>
      </c>
      <c r="AC10" s="145">
        <v>1050.9000000000001</v>
      </c>
      <c r="AD10" s="145"/>
      <c r="AE10" s="145"/>
      <c r="AF10" s="145"/>
      <c r="AG10" s="145">
        <v>1052</v>
      </c>
      <c r="AH10" s="144">
        <v>1052.4000000000001</v>
      </c>
      <c r="AI10" s="144">
        <v>1052.5</v>
      </c>
      <c r="AJ10" s="152">
        <v>1053</v>
      </c>
      <c r="AK10" s="47">
        <v>1053</v>
      </c>
    </row>
    <row r="11" spans="1:37" outlineLevel="1">
      <c r="A11" s="33"/>
      <c r="B11" s="61" t="s">
        <v>11</v>
      </c>
      <c r="C11" s="67" t="s">
        <v>102</v>
      </c>
      <c r="D11" s="36"/>
      <c r="E11" s="37">
        <f>SEPTEMBER!AJ39</f>
        <v>146.81</v>
      </c>
      <c r="F11" s="37">
        <v>146.91999999999999</v>
      </c>
      <c r="G11" s="37">
        <v>146.97999999999999</v>
      </c>
      <c r="H11" s="37">
        <v>147.08000000000001</v>
      </c>
      <c r="I11" s="37">
        <v>147.16</v>
      </c>
      <c r="J11" s="37">
        <v>147.22999999999999</v>
      </c>
      <c r="K11" s="37"/>
      <c r="L11" s="37"/>
      <c r="M11" s="37">
        <v>147.31</v>
      </c>
      <c r="N11" s="37"/>
      <c r="O11" s="37">
        <v>147.47999999999999</v>
      </c>
      <c r="P11" s="37">
        <v>147.5</v>
      </c>
      <c r="Q11" s="37"/>
      <c r="R11" s="37"/>
      <c r="S11" s="37">
        <v>147.55000000000001</v>
      </c>
      <c r="T11" s="37">
        <v>147.63999999999999</v>
      </c>
      <c r="U11" s="144">
        <v>147.72</v>
      </c>
      <c r="V11" s="144">
        <v>147.81</v>
      </c>
      <c r="W11" s="141">
        <v>147.85</v>
      </c>
      <c r="X11" s="144"/>
      <c r="Y11" s="144"/>
      <c r="Z11" s="144">
        <v>147.9</v>
      </c>
      <c r="AA11" s="144">
        <v>148.05000000000001</v>
      </c>
      <c r="AB11" s="144">
        <v>148.07</v>
      </c>
      <c r="AC11" s="144">
        <v>148.16</v>
      </c>
      <c r="AD11" s="144"/>
      <c r="AE11" s="144"/>
      <c r="AF11" s="144"/>
      <c r="AG11" s="144">
        <v>148.34</v>
      </c>
      <c r="AH11" s="144">
        <v>148.44999999999999</v>
      </c>
      <c r="AI11" s="144">
        <v>148.47999999999999</v>
      </c>
      <c r="AJ11" s="152">
        <v>148.58000000000001</v>
      </c>
      <c r="AK11" s="47">
        <v>148.58000000000001</v>
      </c>
    </row>
    <row r="12" spans="1:37" outlineLevel="1">
      <c r="A12" s="33"/>
      <c r="B12" s="62" t="s">
        <v>44</v>
      </c>
      <c r="C12" s="67" t="s">
        <v>102</v>
      </c>
      <c r="D12" s="36"/>
      <c r="E12" s="37">
        <f>SEPTEMBER!AJ40</f>
        <v>25.307300000000001</v>
      </c>
      <c r="F12" s="37">
        <v>25.344999999999999</v>
      </c>
      <c r="G12" s="37">
        <v>25.565000000000001</v>
      </c>
      <c r="H12" s="37">
        <v>25.678000000000001</v>
      </c>
      <c r="I12" s="37">
        <v>25.722000000000001</v>
      </c>
      <c r="J12" s="37">
        <v>25.754999999999999</v>
      </c>
      <c r="K12" s="37"/>
      <c r="L12" s="37"/>
      <c r="M12" s="37">
        <v>25.782</v>
      </c>
      <c r="N12" s="37"/>
      <c r="O12" s="37">
        <v>25.838000000000001</v>
      </c>
      <c r="P12" s="37">
        <v>25.93</v>
      </c>
      <c r="Q12" s="37"/>
      <c r="R12" s="37"/>
      <c r="S12" s="37">
        <v>25.998999999999999</v>
      </c>
      <c r="T12" s="37">
        <v>26.271999999999998</v>
      </c>
      <c r="U12" s="140">
        <v>26.484999999999999</v>
      </c>
      <c r="V12" s="140">
        <v>26.594999999999999</v>
      </c>
      <c r="W12" s="141">
        <v>26.686</v>
      </c>
      <c r="X12" s="140"/>
      <c r="Y12" s="140"/>
      <c r="Z12" s="140">
        <v>26.744</v>
      </c>
      <c r="AA12" s="140">
        <v>26.81</v>
      </c>
      <c r="AB12" s="140">
        <v>26.998999999999999</v>
      </c>
      <c r="AC12" s="140">
        <v>27.091000000000001</v>
      </c>
      <c r="AD12" s="140"/>
      <c r="AE12" s="140"/>
      <c r="AF12" s="140"/>
      <c r="AG12" s="140">
        <v>27.106999999999999</v>
      </c>
      <c r="AH12" s="140">
        <v>27.13</v>
      </c>
      <c r="AI12" s="140">
        <v>27.134</v>
      </c>
      <c r="AJ12" s="150">
        <v>27.135999999999999</v>
      </c>
      <c r="AK12" s="6">
        <v>27.135999999999999</v>
      </c>
    </row>
    <row r="13" spans="1:37" outlineLevel="1">
      <c r="A13" s="33"/>
      <c r="B13" s="62" t="s">
        <v>43</v>
      </c>
      <c r="C13" s="67" t="s">
        <v>102</v>
      </c>
      <c r="D13" s="36"/>
      <c r="E13" s="37">
        <f>SEPTEMBER!AJ41</f>
        <v>1.34</v>
      </c>
      <c r="F13" s="37">
        <v>1.3494999999999999</v>
      </c>
      <c r="G13" s="37">
        <v>1.3775999999999999</v>
      </c>
      <c r="H13" s="37">
        <v>1.387</v>
      </c>
      <c r="I13" s="37">
        <v>1.3886000000000001</v>
      </c>
      <c r="J13" s="37">
        <v>1.3931</v>
      </c>
      <c r="K13" s="37"/>
      <c r="L13" s="37"/>
      <c r="M13" s="37">
        <v>1.3947000000000001</v>
      </c>
      <c r="N13" s="37"/>
      <c r="O13" s="37">
        <v>1.3978999999999999</v>
      </c>
      <c r="P13" s="37">
        <v>1.3994</v>
      </c>
      <c r="Q13" s="37"/>
      <c r="R13" s="37"/>
      <c r="S13" s="37">
        <v>1.4039999999999999</v>
      </c>
      <c r="T13" s="37">
        <v>1.4116</v>
      </c>
      <c r="U13" s="140">
        <v>1.4393</v>
      </c>
      <c r="V13" s="140">
        <v>1.4533</v>
      </c>
      <c r="W13" s="147">
        <v>1.4569000000000001</v>
      </c>
      <c r="X13" s="140"/>
      <c r="Y13" s="140"/>
      <c r="Z13" s="140">
        <v>1.4675</v>
      </c>
      <c r="AA13" s="140">
        <v>1.4711000000000001</v>
      </c>
      <c r="AB13" s="140">
        <v>1.4862</v>
      </c>
      <c r="AC13" s="140">
        <v>1.4944</v>
      </c>
      <c r="AD13" s="140"/>
      <c r="AE13" s="140"/>
      <c r="AF13" s="140"/>
      <c r="AG13" s="140">
        <v>1.5042</v>
      </c>
      <c r="AH13" s="140">
        <v>1.508</v>
      </c>
      <c r="AI13" s="140">
        <v>1.5115000000000001</v>
      </c>
      <c r="AJ13" s="150">
        <v>1.5148999999999999</v>
      </c>
      <c r="AK13" s="6">
        <v>1.5148999999999999</v>
      </c>
    </row>
    <row r="14" spans="1:37" outlineLevel="1">
      <c r="A14" s="33"/>
      <c r="B14" s="39" t="s">
        <v>1</v>
      </c>
      <c r="C14" s="67" t="s">
        <v>102</v>
      </c>
      <c r="D14" s="36"/>
      <c r="E14" s="37">
        <f>SEPTEMBER!AJ42</f>
        <v>675.57</v>
      </c>
      <c r="F14" s="37">
        <v>675.99</v>
      </c>
      <c r="G14" s="37">
        <v>676.44</v>
      </c>
      <c r="H14" s="37">
        <v>676.88</v>
      </c>
      <c r="I14" s="37">
        <v>677.35</v>
      </c>
      <c r="J14" s="37">
        <v>678.21</v>
      </c>
      <c r="K14" s="37"/>
      <c r="L14" s="37"/>
      <c r="M14" s="37">
        <v>678.63</v>
      </c>
      <c r="N14" s="37"/>
      <c r="O14" s="37">
        <v>679.4</v>
      </c>
      <c r="P14" s="37">
        <v>679.67</v>
      </c>
      <c r="Q14" s="37"/>
      <c r="R14" s="37"/>
      <c r="S14" s="37">
        <v>680.24</v>
      </c>
      <c r="T14" s="37">
        <v>680.66</v>
      </c>
      <c r="U14" s="144">
        <v>681.04</v>
      </c>
      <c r="V14" s="144">
        <v>681.47</v>
      </c>
      <c r="W14" s="141">
        <v>681.9</v>
      </c>
      <c r="X14" s="144"/>
      <c r="Y14" s="144"/>
      <c r="Z14" s="144">
        <v>682.5</v>
      </c>
      <c r="AA14" s="144">
        <v>683.21</v>
      </c>
      <c r="AB14" s="144">
        <v>683.43</v>
      </c>
      <c r="AC14" s="148">
        <v>683.86</v>
      </c>
      <c r="AD14" s="144"/>
      <c r="AE14" s="144"/>
      <c r="AF14" s="144"/>
      <c r="AG14" s="144">
        <v>685.13</v>
      </c>
      <c r="AH14" s="144">
        <v>685.64</v>
      </c>
      <c r="AI14" s="144">
        <v>686.13</v>
      </c>
      <c r="AJ14" s="152">
        <v>686.62</v>
      </c>
      <c r="AK14" s="6">
        <v>686.62</v>
      </c>
    </row>
    <row r="15" spans="1:37" outlineLevel="1">
      <c r="A15" s="33"/>
      <c r="B15" s="39" t="s">
        <v>41</v>
      </c>
      <c r="C15" s="67" t="s">
        <v>102</v>
      </c>
      <c r="D15" s="36"/>
      <c r="E15" s="37">
        <f>SEPTEMBER!AJ43</f>
        <v>604.74</v>
      </c>
      <c r="F15" s="37">
        <v>605.19000000000005</v>
      </c>
      <c r="G15" s="37">
        <v>605.66999999999996</v>
      </c>
      <c r="H15" s="37">
        <v>606.22</v>
      </c>
      <c r="I15" s="37">
        <v>606.77</v>
      </c>
      <c r="J15" s="37">
        <v>607.49</v>
      </c>
      <c r="K15" s="37"/>
      <c r="L15" s="37"/>
      <c r="M15" s="37">
        <v>607.99</v>
      </c>
      <c r="N15" s="37"/>
      <c r="O15" s="37">
        <v>608.80999999999995</v>
      </c>
      <c r="P15" s="37">
        <v>609.02</v>
      </c>
      <c r="Q15" s="37"/>
      <c r="R15" s="37"/>
      <c r="S15" s="37">
        <v>609.66</v>
      </c>
      <c r="T15" s="37">
        <v>610.08000000000004</v>
      </c>
      <c r="U15" s="144">
        <v>610.47</v>
      </c>
      <c r="V15" s="144">
        <v>610.87</v>
      </c>
      <c r="W15" s="141">
        <v>611.26</v>
      </c>
      <c r="X15" s="144"/>
      <c r="Y15" s="144"/>
      <c r="Z15" s="144">
        <v>611.66999999999996</v>
      </c>
      <c r="AA15" s="144">
        <v>612.39</v>
      </c>
      <c r="AB15" s="144">
        <v>612.58000000000004</v>
      </c>
      <c r="AC15" s="144">
        <v>613</v>
      </c>
      <c r="AD15" s="144"/>
      <c r="AE15" s="144"/>
      <c r="AF15" s="144"/>
      <c r="AG15" s="144">
        <v>614.14</v>
      </c>
      <c r="AH15" s="144">
        <v>614.65</v>
      </c>
      <c r="AI15" s="144">
        <v>615.13</v>
      </c>
      <c r="AJ15" s="152">
        <v>615.6</v>
      </c>
      <c r="AK15" s="47">
        <v>615.6</v>
      </c>
    </row>
    <row r="16" spans="1:37" outlineLevel="1">
      <c r="A16" s="33"/>
      <c r="B16" s="39" t="s">
        <v>12</v>
      </c>
      <c r="C16" s="67" t="s">
        <v>102</v>
      </c>
      <c r="D16" s="36"/>
      <c r="E16" s="37">
        <f>SEPTEMBER!AJ44</f>
        <v>1595.4</v>
      </c>
      <c r="F16" s="37">
        <v>1597</v>
      </c>
      <c r="G16" s="37">
        <v>1598.6</v>
      </c>
      <c r="H16" s="37">
        <v>1600.1</v>
      </c>
      <c r="I16" s="37">
        <v>1601.5</v>
      </c>
      <c r="J16" s="37">
        <v>1604.4</v>
      </c>
      <c r="K16" s="37"/>
      <c r="L16" s="37"/>
      <c r="M16" s="37">
        <v>1606</v>
      </c>
      <c r="N16" s="37"/>
      <c r="O16" s="37">
        <v>1609.1</v>
      </c>
      <c r="P16" s="37">
        <v>1610.7</v>
      </c>
      <c r="Q16" s="37"/>
      <c r="R16" s="37"/>
      <c r="S16" s="37">
        <v>1613.4</v>
      </c>
      <c r="T16" s="37">
        <v>1615.1</v>
      </c>
      <c r="U16" s="145">
        <v>1616.8</v>
      </c>
      <c r="V16" s="145">
        <v>1618.5</v>
      </c>
      <c r="W16" s="141">
        <v>1620.1</v>
      </c>
      <c r="X16" s="145"/>
      <c r="Y16" s="145"/>
      <c r="Z16" s="145">
        <v>1622.8</v>
      </c>
      <c r="AA16" s="145">
        <v>1624.6</v>
      </c>
      <c r="AB16" s="145">
        <v>1625.7</v>
      </c>
      <c r="AC16" s="145">
        <v>1627.2</v>
      </c>
      <c r="AD16" s="145"/>
      <c r="AE16" s="145"/>
      <c r="AF16" s="145"/>
      <c r="AG16" s="145">
        <v>1630.8</v>
      </c>
      <c r="AH16" s="145">
        <v>1632.1</v>
      </c>
      <c r="AI16" s="145">
        <v>1633</v>
      </c>
      <c r="AJ16" s="153">
        <v>1633.9</v>
      </c>
      <c r="AK16" s="6">
        <v>1633.9</v>
      </c>
    </row>
    <row r="17" spans="1:37" outlineLevel="1">
      <c r="A17" s="33"/>
      <c r="B17" s="39" t="s">
        <v>13</v>
      </c>
      <c r="C17" s="67" t="s">
        <v>102</v>
      </c>
      <c r="D17" s="36"/>
      <c r="E17" s="37">
        <f>SEPTEMBER!AJ45</f>
        <v>24.774000000000001</v>
      </c>
      <c r="F17" s="37">
        <v>24.806000000000001</v>
      </c>
      <c r="G17" s="37">
        <v>24.834</v>
      </c>
      <c r="H17" s="37">
        <v>24.86</v>
      </c>
      <c r="I17" s="37">
        <v>24.866</v>
      </c>
      <c r="J17" s="37">
        <v>24.890999999999998</v>
      </c>
      <c r="K17" s="37"/>
      <c r="L17" s="37"/>
      <c r="M17" s="37">
        <v>24.91</v>
      </c>
      <c r="N17" s="37"/>
      <c r="O17" s="37">
        <v>24.940999999999999</v>
      </c>
      <c r="P17" s="37">
        <v>24.946000000000002</v>
      </c>
      <c r="Q17" s="37"/>
      <c r="R17" s="37"/>
      <c r="S17" s="37">
        <v>24.954000000000001</v>
      </c>
      <c r="T17" s="37">
        <v>24.978999999999999</v>
      </c>
      <c r="U17" s="140">
        <v>25.03</v>
      </c>
      <c r="V17" s="140">
        <v>25.024000000000001</v>
      </c>
      <c r="W17" s="141">
        <v>25.036000000000001</v>
      </c>
      <c r="X17" s="140"/>
      <c r="Y17" s="140"/>
      <c r="Z17" s="140">
        <v>25.056000000000001</v>
      </c>
      <c r="AA17" s="140">
        <v>25.13</v>
      </c>
      <c r="AB17" s="140">
        <v>25.158999999999999</v>
      </c>
      <c r="AC17" s="140">
        <v>25.170999999999999</v>
      </c>
      <c r="AD17" s="140"/>
      <c r="AE17" s="140"/>
      <c r="AF17" s="140"/>
      <c r="AG17" s="140">
        <v>25.175999999999998</v>
      </c>
      <c r="AH17" s="140">
        <v>25.177</v>
      </c>
      <c r="AI17" s="140">
        <v>25.183</v>
      </c>
      <c r="AJ17" s="150">
        <v>25.202999999999999</v>
      </c>
      <c r="AK17" s="6">
        <v>25.202999999999999</v>
      </c>
    </row>
    <row r="18" spans="1:37" outlineLevel="1">
      <c r="A18" s="33"/>
      <c r="B18" s="39" t="s">
        <v>14</v>
      </c>
      <c r="C18" s="67" t="s">
        <v>102</v>
      </c>
      <c r="D18" s="36"/>
      <c r="E18" s="37">
        <f>SEPTEMBER!AJ46</f>
        <v>4.2770000000000001</v>
      </c>
      <c r="F18" s="37">
        <v>4.2803000000000004</v>
      </c>
      <c r="G18" s="37">
        <v>4.2834000000000003</v>
      </c>
      <c r="H18" s="37">
        <v>4.2862999999999998</v>
      </c>
      <c r="I18" s="37">
        <v>4.2895000000000003</v>
      </c>
      <c r="J18" s="37">
        <v>4.2991000000000001</v>
      </c>
      <c r="K18" s="37"/>
      <c r="L18" s="37"/>
      <c r="M18" s="37">
        <v>4.3022</v>
      </c>
      <c r="N18" s="37"/>
      <c r="O18" s="37">
        <v>4.3090999999999999</v>
      </c>
      <c r="P18" s="37">
        <v>4.3117000000000001</v>
      </c>
      <c r="Q18" s="37"/>
      <c r="R18" s="37"/>
      <c r="S18" s="37">
        <v>4.3223000000000003</v>
      </c>
      <c r="T18" s="37">
        <v>4.3254999999999999</v>
      </c>
      <c r="U18" s="149">
        <v>4.3291000000000004</v>
      </c>
      <c r="V18" s="149">
        <v>4.3327</v>
      </c>
      <c r="W18" s="141">
        <v>4.3358999999999996</v>
      </c>
      <c r="X18" s="149"/>
      <c r="Y18" s="149"/>
      <c r="Z18" s="149">
        <v>4.3449</v>
      </c>
      <c r="AA18" s="149">
        <v>4.3483999999999998</v>
      </c>
      <c r="AB18" s="149">
        <v>4.3514999999999997</v>
      </c>
      <c r="AC18" s="149">
        <v>4.3551000000000002</v>
      </c>
      <c r="AD18" s="149"/>
      <c r="AE18" s="149"/>
      <c r="AF18" s="149"/>
      <c r="AG18" s="149">
        <v>4.367</v>
      </c>
      <c r="AH18" s="149">
        <v>4.3700999999999999</v>
      </c>
      <c r="AI18" s="149">
        <v>4.3731999999999998</v>
      </c>
      <c r="AJ18" s="154">
        <v>4.3768000000000002</v>
      </c>
      <c r="AK18" s="6">
        <v>4.3768000000000002</v>
      </c>
    </row>
    <row r="19" spans="1:37" outlineLevel="1">
      <c r="A19" s="33"/>
      <c r="B19" s="39" t="s">
        <v>15</v>
      </c>
      <c r="C19" s="67" t="s">
        <v>102</v>
      </c>
      <c r="D19" s="36"/>
      <c r="E19" s="37">
        <f>SEPTEMBER!AJ47</f>
        <v>72.442999999999998</v>
      </c>
      <c r="F19" s="37">
        <v>72.442999999999998</v>
      </c>
      <c r="G19" s="37">
        <v>72.442999999999998</v>
      </c>
      <c r="H19" s="37">
        <v>72.442999999999998</v>
      </c>
      <c r="I19" s="37">
        <v>72.444000000000003</v>
      </c>
      <c r="J19" s="37">
        <v>72.444000000000003</v>
      </c>
      <c r="K19" s="37"/>
      <c r="L19" s="37"/>
      <c r="M19" s="37">
        <v>72.444000000000003</v>
      </c>
      <c r="N19" s="37"/>
      <c r="O19" s="37">
        <v>72.444000000000003</v>
      </c>
      <c r="P19" s="37">
        <v>72.444999999999993</v>
      </c>
      <c r="Q19" s="37"/>
      <c r="R19" s="37"/>
      <c r="S19" s="37">
        <v>72.444999999999993</v>
      </c>
      <c r="T19" s="37">
        <v>72.444999999999993</v>
      </c>
      <c r="U19" s="140">
        <v>72.444999999999993</v>
      </c>
      <c r="V19" s="140">
        <v>72.445999999999998</v>
      </c>
      <c r="W19" s="141">
        <v>72.445999999999998</v>
      </c>
      <c r="X19" s="140"/>
      <c r="Y19" s="140"/>
      <c r="Z19" s="140">
        <v>72.447999999999993</v>
      </c>
      <c r="AA19" s="140">
        <v>72.448999999999998</v>
      </c>
      <c r="AB19" s="140">
        <v>72.448999999999998</v>
      </c>
      <c r="AC19" s="140">
        <v>72.448999999999998</v>
      </c>
      <c r="AD19" s="140"/>
      <c r="AE19" s="140"/>
      <c r="AF19" s="140"/>
      <c r="AG19" s="140">
        <v>72.450999999999993</v>
      </c>
      <c r="AH19" s="140">
        <v>72.450999999999993</v>
      </c>
      <c r="AI19" s="140">
        <v>72.450999999999993</v>
      </c>
      <c r="AJ19" s="150">
        <v>72.450999999999993</v>
      </c>
      <c r="AK19" s="187">
        <v>72451</v>
      </c>
    </row>
    <row r="20" spans="1:37" outlineLevel="1">
      <c r="A20" s="33"/>
      <c r="B20" s="39" t="s">
        <v>16</v>
      </c>
      <c r="C20" s="67" t="s">
        <v>102</v>
      </c>
      <c r="D20" s="36"/>
      <c r="E20" s="37">
        <f>SEPTEMBER!AJ48</f>
        <v>352.27</v>
      </c>
      <c r="F20" s="37">
        <v>352.49</v>
      </c>
      <c r="G20" s="37">
        <v>352.7</v>
      </c>
      <c r="H20" s="37">
        <v>352.92</v>
      </c>
      <c r="I20" s="37">
        <v>353.15</v>
      </c>
      <c r="J20" s="37">
        <v>353.8</v>
      </c>
      <c r="K20" s="37"/>
      <c r="L20" s="37"/>
      <c r="M20" s="37">
        <v>354.02</v>
      </c>
      <c r="N20" s="37"/>
      <c r="O20" s="37">
        <v>354.54</v>
      </c>
      <c r="P20" s="37">
        <v>354.79</v>
      </c>
      <c r="Q20" s="37"/>
      <c r="R20" s="37"/>
      <c r="S20" s="37">
        <v>355.56</v>
      </c>
      <c r="T20" s="37">
        <v>355.85</v>
      </c>
      <c r="U20" s="144">
        <v>356.13</v>
      </c>
      <c r="V20" s="144">
        <v>356.42</v>
      </c>
      <c r="W20" s="141">
        <v>356.73</v>
      </c>
      <c r="X20" s="144"/>
      <c r="Y20" s="144"/>
      <c r="Z20" s="144">
        <v>357.56</v>
      </c>
      <c r="AA20" s="144">
        <v>357.97</v>
      </c>
      <c r="AB20" s="144">
        <v>358.16</v>
      </c>
      <c r="AC20" s="144">
        <v>358.46</v>
      </c>
      <c r="AD20" s="144"/>
      <c r="AE20" s="144"/>
      <c r="AF20" s="144"/>
      <c r="AG20" s="144">
        <v>359.59</v>
      </c>
      <c r="AH20" s="144">
        <v>359.89</v>
      </c>
      <c r="AI20" s="144">
        <v>360.18</v>
      </c>
      <c r="AJ20" s="152">
        <v>360.46</v>
      </c>
      <c r="AK20" s="6">
        <v>360.46</v>
      </c>
    </row>
    <row r="21" spans="1:37" outlineLevel="1">
      <c r="A21" s="33"/>
      <c r="B21" s="39" t="s">
        <v>17</v>
      </c>
      <c r="C21" s="67" t="s">
        <v>102</v>
      </c>
      <c r="D21" s="36"/>
      <c r="E21" s="37">
        <f>SEPTEMBER!AJ49</f>
        <v>114.76600000000001</v>
      </c>
      <c r="F21" s="37">
        <v>115.25700000000001</v>
      </c>
      <c r="G21" s="37">
        <v>115.27</v>
      </c>
      <c r="H21" s="37">
        <v>116.31699999999999</v>
      </c>
      <c r="I21" s="37">
        <v>116.819</v>
      </c>
      <c r="J21" s="37">
        <v>118.235</v>
      </c>
      <c r="K21" s="37"/>
      <c r="L21" s="37"/>
      <c r="M21" s="37">
        <v>118.752</v>
      </c>
      <c r="N21" s="37"/>
      <c r="O21" s="37">
        <v>119.825</v>
      </c>
      <c r="P21" s="37">
        <v>120.313</v>
      </c>
      <c r="Q21" s="37"/>
      <c r="R21" s="37"/>
      <c r="S21" s="37">
        <v>121.7</v>
      </c>
      <c r="T21" s="37">
        <v>122.217</v>
      </c>
      <c r="U21" s="140">
        <v>122.758</v>
      </c>
      <c r="V21" s="140">
        <v>123.31399999999999</v>
      </c>
      <c r="W21" s="141">
        <v>123.82299999999999</v>
      </c>
      <c r="X21" s="140"/>
      <c r="Y21" s="140"/>
      <c r="Z21" s="140">
        <v>125.251</v>
      </c>
      <c r="AA21" s="140">
        <v>125.955</v>
      </c>
      <c r="AB21" s="140">
        <v>126.285</v>
      </c>
      <c r="AC21" s="140">
        <v>126.82299999999999</v>
      </c>
      <c r="AD21" s="140"/>
      <c r="AE21" s="140"/>
      <c r="AF21" s="140"/>
      <c r="AG21" s="140">
        <v>128.78200000000001</v>
      </c>
      <c r="AH21" s="140">
        <v>129.286</v>
      </c>
      <c r="AI21" s="140">
        <v>129.78</v>
      </c>
      <c r="AJ21" s="150">
        <v>130.31700000000001</v>
      </c>
      <c r="AK21" s="187">
        <v>130317</v>
      </c>
    </row>
    <row r="22" spans="1:37" outlineLevel="1">
      <c r="A22" s="33"/>
      <c r="B22" s="60" t="s">
        <v>98</v>
      </c>
      <c r="C22" s="67" t="s">
        <v>102</v>
      </c>
      <c r="D22" s="36"/>
      <c r="E22" s="37">
        <f>SEPTEMBER!AJ50</f>
        <v>4033.1</v>
      </c>
      <c r="F22" s="37">
        <v>4039.3</v>
      </c>
      <c r="G22" s="37">
        <v>4045.2</v>
      </c>
      <c r="H22" s="37">
        <v>4051.1</v>
      </c>
      <c r="I22" s="37">
        <v>4056.4</v>
      </c>
      <c r="J22" s="37">
        <v>4059.7</v>
      </c>
      <c r="K22" s="37"/>
      <c r="L22" s="37"/>
      <c r="M22" s="37">
        <v>4065.8</v>
      </c>
      <c r="N22" s="37"/>
      <c r="O22" s="37">
        <v>4076.5</v>
      </c>
      <c r="P22" s="37">
        <v>4081.1</v>
      </c>
      <c r="Q22" s="37"/>
      <c r="R22" s="37"/>
      <c r="S22" s="37">
        <v>4084</v>
      </c>
      <c r="T22" s="37">
        <v>4090.6</v>
      </c>
      <c r="U22" s="145">
        <v>4097.3</v>
      </c>
      <c r="V22" s="145">
        <v>4103.3999999999996</v>
      </c>
      <c r="W22" s="141">
        <v>4109.1000000000004</v>
      </c>
      <c r="X22" s="145"/>
      <c r="Y22" s="145"/>
      <c r="Z22" s="145">
        <v>4113.1000000000004</v>
      </c>
      <c r="AA22" s="145">
        <v>4122.1000000000004</v>
      </c>
      <c r="AB22" s="145">
        <v>4126.8</v>
      </c>
      <c r="AC22" s="145">
        <v>4132.8</v>
      </c>
      <c r="AD22" s="145"/>
      <c r="AE22" s="145"/>
      <c r="AF22" s="145"/>
      <c r="AG22" s="145">
        <v>4138.7</v>
      </c>
      <c r="AH22" s="145">
        <v>4142.3</v>
      </c>
      <c r="AI22" s="145">
        <v>4145.2</v>
      </c>
      <c r="AJ22" s="153">
        <v>4149.1000000000004</v>
      </c>
      <c r="AK22" s="6">
        <v>4149.1000000000004</v>
      </c>
    </row>
    <row r="23" spans="1:37" outlineLevel="1">
      <c r="A23" s="33"/>
      <c r="B23" s="63" t="s">
        <v>95</v>
      </c>
      <c r="C23" s="67" t="s">
        <v>102</v>
      </c>
      <c r="D23" s="36"/>
      <c r="E23" s="37">
        <f>SEPTEMBER!AJ51</f>
        <v>31.161000000000001</v>
      </c>
      <c r="F23" s="37">
        <v>31.35</v>
      </c>
      <c r="G23" s="37">
        <v>31.524000000000001</v>
      </c>
      <c r="H23" s="37">
        <v>31.706</v>
      </c>
      <c r="I23" s="37">
        <v>31.882000000000001</v>
      </c>
      <c r="J23" s="37">
        <v>32.020000000000003</v>
      </c>
      <c r="K23" s="37"/>
      <c r="L23" s="37"/>
      <c r="M23" s="37">
        <v>32.201000000000001</v>
      </c>
      <c r="N23" s="37"/>
      <c r="O23" s="37">
        <v>32.558</v>
      </c>
      <c r="P23" s="37">
        <v>32.723999999999997</v>
      </c>
      <c r="Q23" s="37"/>
      <c r="R23" s="37"/>
      <c r="S23" s="37">
        <v>32.829000000000001</v>
      </c>
      <c r="T23" s="37">
        <v>33.027000000000001</v>
      </c>
      <c r="U23" s="140">
        <v>33.216000000000001</v>
      </c>
      <c r="V23" s="140">
        <v>33.392000000000003</v>
      </c>
      <c r="W23" s="141">
        <v>33.566000000000003</v>
      </c>
      <c r="X23" s="140"/>
      <c r="Y23" s="140"/>
      <c r="Z23" s="140">
        <v>33.686</v>
      </c>
      <c r="AA23" s="140">
        <v>33.970999999999997</v>
      </c>
      <c r="AB23" s="140">
        <v>34.058</v>
      </c>
      <c r="AC23" s="140">
        <v>34.231000000000002</v>
      </c>
      <c r="AD23" s="140"/>
      <c r="AE23" s="140"/>
      <c r="AF23" s="140"/>
      <c r="AG23" s="140">
        <v>34.43</v>
      </c>
      <c r="AH23" s="140">
        <v>34.588000000000001</v>
      </c>
      <c r="AI23" s="140">
        <v>34.673000000000002</v>
      </c>
      <c r="AJ23" s="150">
        <v>34.792999999999999</v>
      </c>
      <c r="AK23" s="187">
        <v>34793</v>
      </c>
    </row>
    <row r="24" spans="1:37" outlineLevel="1">
      <c r="A24" s="33"/>
      <c r="B24" s="63" t="s">
        <v>99</v>
      </c>
      <c r="C24" s="67" t="s">
        <v>102</v>
      </c>
      <c r="D24" s="36"/>
      <c r="E24" s="37">
        <f>SEPTEMBER!AJ52</f>
        <v>199.32</v>
      </c>
      <c r="F24" s="37">
        <v>199.34</v>
      </c>
      <c r="G24" s="37">
        <v>199.35</v>
      </c>
      <c r="H24" s="37">
        <v>199.36</v>
      </c>
      <c r="I24" s="37">
        <v>199.38</v>
      </c>
      <c r="J24" s="37">
        <v>199.42</v>
      </c>
      <c r="K24" s="37"/>
      <c r="L24" s="37"/>
      <c r="M24" s="37">
        <v>199.43</v>
      </c>
      <c r="N24" s="37"/>
      <c r="O24" s="37">
        <v>199.46</v>
      </c>
      <c r="P24" s="37">
        <v>199.47</v>
      </c>
      <c r="Q24" s="37"/>
      <c r="R24" s="37"/>
      <c r="S24" s="37">
        <v>199.51</v>
      </c>
      <c r="T24" s="37">
        <v>199.53</v>
      </c>
      <c r="U24" s="144">
        <v>199.54</v>
      </c>
      <c r="V24" s="144">
        <v>199.55</v>
      </c>
      <c r="W24" s="141">
        <v>199.57</v>
      </c>
      <c r="X24" s="144"/>
      <c r="Y24" s="144"/>
      <c r="Z24" s="144">
        <v>199.61</v>
      </c>
      <c r="AA24" s="144">
        <v>199.62</v>
      </c>
      <c r="AB24" s="144">
        <v>199.64</v>
      </c>
      <c r="AC24" s="144">
        <v>199.65</v>
      </c>
      <c r="AD24" s="144"/>
      <c r="AE24" s="144"/>
      <c r="AF24" s="144"/>
      <c r="AG24" s="144">
        <v>199.71</v>
      </c>
      <c r="AH24" s="144">
        <v>199.72</v>
      </c>
      <c r="AI24" s="144">
        <v>199.73</v>
      </c>
      <c r="AJ24" s="152">
        <v>199.75</v>
      </c>
      <c r="AK24" s="6">
        <v>199.75</v>
      </c>
    </row>
    <row r="25" spans="1:37" outlineLevel="1">
      <c r="A25" s="33"/>
      <c r="B25" s="63" t="s">
        <v>100</v>
      </c>
      <c r="C25" s="67" t="s">
        <v>102</v>
      </c>
      <c r="D25" s="36"/>
      <c r="E25" s="37">
        <f>SEPTEMBER!AJ53</f>
        <v>239.81</v>
      </c>
      <c r="F25" s="37">
        <v>243.06</v>
      </c>
      <c r="G25" s="37">
        <v>246.22</v>
      </c>
      <c r="H25" s="37">
        <v>249.17</v>
      </c>
      <c r="I25" s="37">
        <v>251.72</v>
      </c>
      <c r="J25" s="37">
        <v>253.17</v>
      </c>
      <c r="K25" s="37"/>
      <c r="L25" s="37"/>
      <c r="M25" s="37">
        <v>256.54000000000002</v>
      </c>
      <c r="N25" s="37"/>
      <c r="O25" s="37">
        <v>261.67</v>
      </c>
      <c r="P25" s="37">
        <v>263.73</v>
      </c>
      <c r="Q25" s="37"/>
      <c r="R25" s="37"/>
      <c r="S25" s="37">
        <v>264.95</v>
      </c>
      <c r="T25" s="37">
        <v>268.64999999999998</v>
      </c>
      <c r="U25" s="144">
        <v>272.18</v>
      </c>
      <c r="V25" s="144">
        <v>275.25</v>
      </c>
      <c r="W25" s="141">
        <v>277.95999999999998</v>
      </c>
      <c r="X25" s="144"/>
      <c r="Y25" s="144"/>
      <c r="Z25" s="144">
        <v>279.60000000000002</v>
      </c>
      <c r="AA25" s="144">
        <v>283.20999999999998</v>
      </c>
      <c r="AB25" s="144">
        <v>287.45</v>
      </c>
      <c r="AC25" s="144">
        <v>290.36</v>
      </c>
      <c r="AD25" s="144"/>
      <c r="AE25" s="144"/>
      <c r="AF25" s="144"/>
      <c r="AG25" s="144">
        <v>292.33999999999997</v>
      </c>
      <c r="AH25" s="144">
        <v>293.81</v>
      </c>
      <c r="AI25" s="144">
        <v>294.88</v>
      </c>
      <c r="AJ25" s="152">
        <v>296.44</v>
      </c>
      <c r="AK25" s="6">
        <v>296.44</v>
      </c>
    </row>
    <row r="26" spans="1:37" outlineLevel="1">
      <c r="A26" s="33"/>
      <c r="B26" s="63" t="s">
        <v>96</v>
      </c>
      <c r="C26" s="67" t="s">
        <v>102</v>
      </c>
      <c r="D26" s="36"/>
      <c r="E26" s="37">
        <f>SEPTEMBER!AJ54</f>
        <v>210.66</v>
      </c>
      <c r="F26" s="37">
        <v>211.96</v>
      </c>
      <c r="G26" s="37">
        <v>213.27</v>
      </c>
      <c r="H26" s="37">
        <v>214.68</v>
      </c>
      <c r="I26" s="37">
        <v>215.93</v>
      </c>
      <c r="J26" s="37">
        <v>216.74</v>
      </c>
      <c r="K26" s="37"/>
      <c r="L26" s="37"/>
      <c r="M26" s="37">
        <v>218.15</v>
      </c>
      <c r="N26" s="37"/>
      <c r="O26" s="37">
        <v>220.92</v>
      </c>
      <c r="P26" s="37">
        <v>222.23</v>
      </c>
      <c r="Q26" s="37"/>
      <c r="R26" s="37"/>
      <c r="S26" s="37">
        <v>222.95</v>
      </c>
      <c r="T26" s="37">
        <v>224.29</v>
      </c>
      <c r="U26" s="144">
        <v>225.83</v>
      </c>
      <c r="V26" s="144">
        <v>227.25</v>
      </c>
      <c r="W26" s="141">
        <v>228.62</v>
      </c>
      <c r="X26" s="144"/>
      <c r="Y26" s="144"/>
      <c r="Z26" s="144">
        <v>229.67</v>
      </c>
      <c r="AA26" s="144">
        <v>230.96</v>
      </c>
      <c r="AB26" s="144">
        <v>232.38</v>
      </c>
      <c r="AC26" s="144">
        <v>233.83</v>
      </c>
      <c r="AD26" s="144"/>
      <c r="AE26" s="144"/>
      <c r="AF26" s="144"/>
      <c r="AG26" s="144">
        <v>235.89</v>
      </c>
      <c r="AH26" s="144">
        <v>236.87</v>
      </c>
      <c r="AI26" s="144">
        <v>237.72</v>
      </c>
      <c r="AJ26" s="152">
        <v>238.74</v>
      </c>
      <c r="AK26" s="6">
        <v>238.74</v>
      </c>
    </row>
    <row r="27" spans="1:37" outlineLevel="1">
      <c r="A27" s="33"/>
      <c r="B27" s="39" t="s">
        <v>19</v>
      </c>
      <c r="C27" s="67" t="s">
        <v>102</v>
      </c>
      <c r="D27" s="36"/>
      <c r="E27" s="37">
        <f>SEPTEMBER!AJ55</f>
        <v>1533</v>
      </c>
      <c r="F27" s="37">
        <v>1534.3</v>
      </c>
      <c r="G27" s="37">
        <v>1535.6</v>
      </c>
      <c r="H27" s="37">
        <v>1536.8</v>
      </c>
      <c r="I27" s="37">
        <v>1538</v>
      </c>
      <c r="J27" s="37">
        <v>15400</v>
      </c>
      <c r="K27" s="37"/>
      <c r="L27" s="37"/>
      <c r="M27" s="37">
        <v>1541.3</v>
      </c>
      <c r="N27" s="37"/>
      <c r="O27" s="37">
        <v>1543.7</v>
      </c>
      <c r="P27" s="37">
        <v>1544.8</v>
      </c>
      <c r="Q27" s="37"/>
      <c r="R27" s="37"/>
      <c r="S27" s="37">
        <v>1546.8</v>
      </c>
      <c r="T27" s="37">
        <v>1548</v>
      </c>
      <c r="U27" s="145">
        <v>1549.3</v>
      </c>
      <c r="V27" s="145">
        <v>1550.5</v>
      </c>
      <c r="W27" s="141">
        <v>1551.8</v>
      </c>
      <c r="X27" s="145"/>
      <c r="Y27" s="145"/>
      <c r="Z27" s="145">
        <v>1554.2</v>
      </c>
      <c r="AA27" s="145">
        <v>1556</v>
      </c>
      <c r="AB27" s="145">
        <v>1556.7</v>
      </c>
      <c r="AC27" s="145">
        <v>1558</v>
      </c>
      <c r="AD27" s="145"/>
      <c r="AE27" s="145"/>
      <c r="AF27" s="145"/>
      <c r="AG27" s="145">
        <v>1561.3</v>
      </c>
      <c r="AH27" s="145">
        <v>1562.2</v>
      </c>
      <c r="AI27" s="145">
        <v>1563.2</v>
      </c>
      <c r="AJ27" s="153">
        <v>1564.2</v>
      </c>
      <c r="AK27" s="6">
        <v>1564.2</v>
      </c>
    </row>
    <row r="28" spans="1:37" outlineLevel="1">
      <c r="A28" s="33"/>
      <c r="B28" s="64" t="s">
        <v>97</v>
      </c>
      <c r="C28" s="67" t="s">
        <v>102</v>
      </c>
      <c r="D28" s="36"/>
      <c r="E28" s="37">
        <f>SEPTEMBER!AJ56</f>
        <v>29.206</v>
      </c>
      <c r="F28" s="37">
        <v>29.341000000000001</v>
      </c>
      <c r="G28" s="37">
        <v>29.388000000000002</v>
      </c>
      <c r="H28" s="37">
        <v>29.477</v>
      </c>
      <c r="I28" s="37">
        <v>29.745999999999999</v>
      </c>
      <c r="J28" s="37">
        <v>30.117000000000001</v>
      </c>
      <c r="K28" s="37"/>
      <c r="L28" s="37"/>
      <c r="M28" s="37">
        <v>30.248000000000001</v>
      </c>
      <c r="N28" s="37"/>
      <c r="O28" s="37">
        <v>30.544</v>
      </c>
      <c r="P28" s="37">
        <v>30.527000000000001</v>
      </c>
      <c r="Q28" s="37"/>
      <c r="R28" s="37"/>
      <c r="S28" s="37">
        <v>31.027999999999999</v>
      </c>
      <c r="T28" s="37">
        <v>31.181999999999999</v>
      </c>
      <c r="U28" s="140">
        <v>31.317</v>
      </c>
      <c r="V28" s="140">
        <v>31.462</v>
      </c>
      <c r="W28" s="141">
        <v>31.6</v>
      </c>
      <c r="X28" s="140"/>
      <c r="Y28" s="140"/>
      <c r="Z28" s="140">
        <v>31.891999999999999</v>
      </c>
      <c r="AA28" s="140">
        <v>31.972999999999999</v>
      </c>
      <c r="AB28" s="140">
        <v>32.057000000000002</v>
      </c>
      <c r="AC28" s="140">
        <v>32.14</v>
      </c>
      <c r="AD28" s="140"/>
      <c r="AE28" s="140"/>
      <c r="AF28" s="140"/>
      <c r="AG28" s="140">
        <v>32.453000000000003</v>
      </c>
      <c r="AH28" s="140">
        <v>32.601999999999997</v>
      </c>
      <c r="AI28" s="140">
        <v>32.752000000000002</v>
      </c>
      <c r="AJ28" s="140">
        <v>32.752000000000002</v>
      </c>
      <c r="AK28" s="6">
        <v>32.752000000000002</v>
      </c>
    </row>
    <row r="29" spans="1:37" outlineLevel="1">
      <c r="A29" s="33"/>
      <c r="B29" s="65" t="s">
        <v>56</v>
      </c>
      <c r="C29" s="67" t="s">
        <v>102</v>
      </c>
      <c r="D29" s="36"/>
      <c r="E29" s="37">
        <f>SEPTEMBER!AJ57</f>
        <v>47.256999999999998</v>
      </c>
      <c r="F29" s="37">
        <v>47.398000000000003</v>
      </c>
      <c r="G29" s="37">
        <v>47.518999999999998</v>
      </c>
      <c r="H29" s="37">
        <v>47.65</v>
      </c>
      <c r="I29" s="37">
        <v>47.801000000000002</v>
      </c>
      <c r="J29" s="37">
        <v>48.206000000000003</v>
      </c>
      <c r="K29" s="37"/>
      <c r="L29" s="37"/>
      <c r="M29" s="37">
        <v>48.341999999999999</v>
      </c>
      <c r="N29" s="37"/>
      <c r="O29" s="37">
        <v>48.656999999999996</v>
      </c>
      <c r="P29" s="37">
        <v>48.793999999999997</v>
      </c>
      <c r="Q29" s="37"/>
      <c r="R29" s="37"/>
      <c r="S29" s="37">
        <v>49.232999999999997</v>
      </c>
      <c r="T29" s="37">
        <v>49.362000000000002</v>
      </c>
      <c r="U29" s="140">
        <v>49.511000000000003</v>
      </c>
      <c r="V29" s="140">
        <v>49.65</v>
      </c>
      <c r="W29" s="141">
        <v>49.793999999999997</v>
      </c>
      <c r="X29" s="140"/>
      <c r="Y29" s="140"/>
      <c r="Z29" s="140"/>
      <c r="AA29" s="140">
        <v>49.942999999999998</v>
      </c>
      <c r="AB29" s="140"/>
      <c r="AC29" s="140">
        <v>49.97</v>
      </c>
      <c r="AD29" s="140"/>
      <c r="AE29" s="140"/>
      <c r="AF29" s="140"/>
      <c r="AG29" s="140">
        <v>50.326999999999998</v>
      </c>
      <c r="AH29" s="140">
        <v>50.44</v>
      </c>
      <c r="AI29" s="140">
        <v>50.610999999999997</v>
      </c>
      <c r="AJ29" s="150">
        <v>50.762</v>
      </c>
      <c r="AK29" s="6">
        <v>50.762</v>
      </c>
    </row>
    <row r="30" spans="1:37" outlineLevel="1">
      <c r="A30" s="33"/>
      <c r="B30" s="39" t="s">
        <v>20</v>
      </c>
      <c r="C30" s="67" t="s">
        <v>102</v>
      </c>
      <c r="D30" s="36"/>
      <c r="E30" s="37">
        <f>SEPTEMBER!AJ58</f>
        <v>755.81</v>
      </c>
      <c r="F30" s="37">
        <v>756.47</v>
      </c>
      <c r="G30" s="37">
        <v>757.14</v>
      </c>
      <c r="H30" s="37">
        <v>757.8</v>
      </c>
      <c r="I30" s="37">
        <v>758.45</v>
      </c>
      <c r="J30" s="37">
        <v>759.48</v>
      </c>
      <c r="K30" s="37"/>
      <c r="L30" s="37"/>
      <c r="M30" s="37">
        <v>760.08</v>
      </c>
      <c r="N30" s="37"/>
      <c r="O30" s="37">
        <v>761.4</v>
      </c>
      <c r="P30" s="37">
        <v>762.02</v>
      </c>
      <c r="Q30" s="37"/>
      <c r="R30" s="37"/>
      <c r="S30" s="37">
        <v>762.98</v>
      </c>
      <c r="T30" s="37">
        <v>763.61</v>
      </c>
      <c r="U30" s="144">
        <v>764.26</v>
      </c>
      <c r="V30" s="144">
        <v>764.91</v>
      </c>
      <c r="W30" s="141">
        <v>765.56</v>
      </c>
      <c r="X30" s="144"/>
      <c r="Y30" s="144"/>
      <c r="Z30" s="144">
        <v>766.57</v>
      </c>
      <c r="AA30" s="144">
        <v>767.37</v>
      </c>
      <c r="AB30" s="144">
        <v>767.8</v>
      </c>
      <c r="AC30" s="144">
        <v>768.42</v>
      </c>
      <c r="AD30" s="144"/>
      <c r="AE30" s="144"/>
      <c r="AF30" s="144"/>
      <c r="AG30" s="144">
        <v>770</v>
      </c>
      <c r="AH30" s="144">
        <v>770.5</v>
      </c>
      <c r="AI30" s="144">
        <v>770.95</v>
      </c>
      <c r="AJ30" s="152">
        <v>771.44</v>
      </c>
      <c r="AK30" s="6">
        <v>771.44</v>
      </c>
    </row>
    <row r="31" spans="1:37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7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5129.5609999999997</v>
      </c>
      <c r="F33" s="36">
        <f t="shared" ref="F33:AJ41" si="1">IF(F5=0,E33,F5)</f>
        <v>5133.6369999999997</v>
      </c>
      <c r="G33" s="36">
        <f t="shared" si="1"/>
        <v>5137.3140000000003</v>
      </c>
      <c r="H33" s="36">
        <f t="shared" si="1"/>
        <v>5141.6030000000001</v>
      </c>
      <c r="I33" s="36">
        <f t="shared" si="1"/>
        <v>5145.0360000000001</v>
      </c>
      <c r="J33" s="36">
        <f t="shared" si="1"/>
        <v>5148.9960000000001</v>
      </c>
      <c r="K33" s="36">
        <f t="shared" si="1"/>
        <v>5148.9960000000001</v>
      </c>
      <c r="L33" s="36">
        <f t="shared" si="1"/>
        <v>5148.9960000000001</v>
      </c>
      <c r="M33" s="36">
        <f t="shared" si="1"/>
        <v>5152.9030000000002</v>
      </c>
      <c r="N33" s="36">
        <f t="shared" si="1"/>
        <v>5152.9030000000002</v>
      </c>
      <c r="O33" s="36">
        <f t="shared" si="1"/>
        <v>5160.6210000000001</v>
      </c>
      <c r="P33" s="36">
        <f t="shared" si="1"/>
        <v>5163.3100000000004</v>
      </c>
      <c r="Q33" s="36">
        <f t="shared" si="1"/>
        <v>5163.3100000000004</v>
      </c>
      <c r="R33" s="36">
        <f t="shared" si="1"/>
        <v>5163.3100000000004</v>
      </c>
      <c r="S33" s="36">
        <f t="shared" si="1"/>
        <v>5167.2169999999996</v>
      </c>
      <c r="T33" s="36">
        <f t="shared" si="1"/>
        <v>5171.3680000000004</v>
      </c>
      <c r="U33" s="36">
        <f t="shared" si="1"/>
        <v>5175.7659999999996</v>
      </c>
      <c r="V33" s="36">
        <f t="shared" si="1"/>
        <v>5179.76</v>
      </c>
      <c r="W33" s="36">
        <f t="shared" si="1"/>
        <v>5183.5360000000001</v>
      </c>
      <c r="X33" s="36">
        <f t="shared" si="1"/>
        <v>5183.5360000000001</v>
      </c>
      <c r="Y33" s="36">
        <f t="shared" si="1"/>
        <v>5183.5360000000001</v>
      </c>
      <c r="Z33" s="36">
        <f t="shared" si="1"/>
        <v>5188.0510000000004</v>
      </c>
      <c r="AA33" s="36">
        <f t="shared" si="1"/>
        <v>5191.9399999999996</v>
      </c>
      <c r="AB33" s="36">
        <f t="shared" si="1"/>
        <v>5196.3819999999996</v>
      </c>
      <c r="AC33" s="36">
        <f t="shared" si="1"/>
        <v>5200.28</v>
      </c>
      <c r="AD33" s="36">
        <f t="shared" si="1"/>
        <v>5200.28</v>
      </c>
      <c r="AE33" s="36">
        <f t="shared" si="1"/>
        <v>5200.28</v>
      </c>
      <c r="AF33" s="36">
        <f t="shared" si="1"/>
        <v>5200.28</v>
      </c>
      <c r="AG33" s="36">
        <f t="shared" si="1"/>
        <v>5206.6289999999999</v>
      </c>
      <c r="AH33" s="36">
        <f t="shared" si="1"/>
        <v>5209.1210000000001</v>
      </c>
      <c r="AI33" s="36">
        <f t="shared" si="1"/>
        <v>5211.2</v>
      </c>
      <c r="AJ33" s="36">
        <f t="shared" si="1"/>
        <v>5213.7879999999996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1001.823</v>
      </c>
      <c r="F34" s="36">
        <f t="shared" si="1"/>
        <v>1002.647</v>
      </c>
      <c r="G34" s="36">
        <f t="shared" si="1"/>
        <v>1003.4059999999999</v>
      </c>
      <c r="H34" s="36">
        <f t="shared" si="1"/>
        <v>1004.152</v>
      </c>
      <c r="I34" s="36">
        <f t="shared" si="1"/>
        <v>1004.888</v>
      </c>
      <c r="J34" s="36">
        <f t="shared" si="1"/>
        <v>1005.78</v>
      </c>
      <c r="K34" s="36">
        <f t="shared" si="1"/>
        <v>1005.78</v>
      </c>
      <c r="L34" s="36">
        <f t="shared" si="1"/>
        <v>1005.78</v>
      </c>
      <c r="M34" s="36">
        <f t="shared" si="1"/>
        <v>1006.6609999999999</v>
      </c>
      <c r="N34" s="36">
        <f t="shared" si="1"/>
        <v>1006.6609999999999</v>
      </c>
      <c r="O34" s="36">
        <f t="shared" si="1"/>
        <v>1009.091</v>
      </c>
      <c r="P34" s="36">
        <f t="shared" si="1"/>
        <v>1008.631</v>
      </c>
      <c r="Q34" s="36">
        <f t="shared" si="1"/>
        <v>1008.631</v>
      </c>
      <c r="R34" s="36">
        <f t="shared" si="1"/>
        <v>1008.631</v>
      </c>
      <c r="S34" s="36">
        <f t="shared" si="1"/>
        <v>1009.4450000000001</v>
      </c>
      <c r="T34" s="36">
        <f t="shared" si="1"/>
        <v>1010.356</v>
      </c>
      <c r="U34" s="36">
        <f t="shared" si="1"/>
        <v>1011.212</v>
      </c>
      <c r="V34" s="36">
        <f t="shared" si="1"/>
        <v>1011.98</v>
      </c>
      <c r="W34" s="36">
        <f t="shared" si="1"/>
        <v>1012.623</v>
      </c>
      <c r="X34" s="36">
        <f t="shared" si="1"/>
        <v>1012.623</v>
      </c>
      <c r="Y34" s="36">
        <f t="shared" si="1"/>
        <v>1012.623</v>
      </c>
      <c r="Z34" s="36">
        <f t="shared" si="1"/>
        <v>1013.782</v>
      </c>
      <c r="AA34" s="36">
        <f t="shared" si="1"/>
        <v>1014.705</v>
      </c>
      <c r="AB34" s="36">
        <f t="shared" si="1"/>
        <v>1015.544</v>
      </c>
      <c r="AC34" s="36">
        <f t="shared" si="1"/>
        <v>1016.263</v>
      </c>
      <c r="AD34" s="36">
        <f t="shared" si="1"/>
        <v>1016.263</v>
      </c>
      <c r="AE34" s="36">
        <f t="shared" si="1"/>
        <v>1016.263</v>
      </c>
      <c r="AF34" s="36">
        <f t="shared" si="1"/>
        <v>1016.263</v>
      </c>
      <c r="AG34" s="36">
        <f t="shared" si="1"/>
        <v>1017.697</v>
      </c>
      <c r="AH34" s="36">
        <f t="shared" si="1"/>
        <v>1018.28</v>
      </c>
      <c r="AI34" s="36">
        <f t="shared" si="1"/>
        <v>1018.605</v>
      </c>
      <c r="AJ34" s="36">
        <f t="shared" si="1"/>
        <v>1019.0549999999999</v>
      </c>
    </row>
    <row r="35" spans="1:36" outlineLevel="1">
      <c r="A35" s="33"/>
      <c r="B35" s="39" t="s">
        <v>2</v>
      </c>
      <c r="C35" s="36"/>
      <c r="D35" s="36"/>
      <c r="E35" s="36">
        <f t="shared" si="0"/>
        <v>12864</v>
      </c>
      <c r="F35" s="36">
        <f t="shared" si="1"/>
        <v>12879</v>
      </c>
      <c r="G35" s="36">
        <f t="shared" si="1"/>
        <v>12849</v>
      </c>
      <c r="H35" s="36">
        <f t="shared" si="1"/>
        <v>12909</v>
      </c>
      <c r="I35" s="36">
        <f t="shared" si="1"/>
        <v>12922</v>
      </c>
      <c r="J35" s="36">
        <f t="shared" si="1"/>
        <v>12937</v>
      </c>
      <c r="K35" s="36">
        <f t="shared" si="1"/>
        <v>12937</v>
      </c>
      <c r="L35" s="36">
        <f t="shared" si="1"/>
        <v>12937</v>
      </c>
      <c r="M35" s="36">
        <f t="shared" si="1"/>
        <v>12952</v>
      </c>
      <c r="N35" s="36">
        <f t="shared" si="1"/>
        <v>12952</v>
      </c>
      <c r="O35" s="36">
        <f t="shared" si="1"/>
        <v>12979</v>
      </c>
      <c r="P35" s="36">
        <f t="shared" si="1"/>
        <v>12991</v>
      </c>
      <c r="Q35" s="36">
        <f t="shared" si="1"/>
        <v>12991</v>
      </c>
      <c r="R35" s="36">
        <f t="shared" si="1"/>
        <v>12991</v>
      </c>
      <c r="S35" s="36">
        <f t="shared" si="1"/>
        <v>13006</v>
      </c>
      <c r="T35" s="36">
        <f t="shared" si="1"/>
        <v>13022</v>
      </c>
      <c r="U35" s="36">
        <f t="shared" si="1"/>
        <v>13038</v>
      </c>
      <c r="V35" s="36">
        <f t="shared" si="1"/>
        <v>13052.3</v>
      </c>
      <c r="W35" s="36">
        <f t="shared" si="1"/>
        <v>13068</v>
      </c>
      <c r="X35" s="36">
        <f t="shared" si="1"/>
        <v>13068</v>
      </c>
      <c r="Y35" s="36">
        <f t="shared" si="1"/>
        <v>13068</v>
      </c>
      <c r="Z35" s="36">
        <f t="shared" si="1"/>
        <v>13085</v>
      </c>
      <c r="AA35" s="36">
        <f t="shared" si="1"/>
        <v>13106</v>
      </c>
      <c r="AB35" s="36">
        <f t="shared" si="1"/>
        <v>13116</v>
      </c>
      <c r="AC35" s="36">
        <f t="shared" si="1"/>
        <v>13131</v>
      </c>
      <c r="AD35" s="36">
        <f t="shared" si="1"/>
        <v>13131</v>
      </c>
      <c r="AE35" s="36">
        <f t="shared" si="1"/>
        <v>13131</v>
      </c>
      <c r="AF35" s="36">
        <f t="shared" si="1"/>
        <v>13131</v>
      </c>
      <c r="AG35" s="36">
        <f t="shared" si="1"/>
        <v>13155</v>
      </c>
      <c r="AH35" s="36">
        <f t="shared" si="1"/>
        <v>13165</v>
      </c>
      <c r="AI35" s="36">
        <f t="shared" si="1"/>
        <v>13172</v>
      </c>
      <c r="AJ35" s="36">
        <f t="shared" si="1"/>
        <v>13182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2209.3000000000002</v>
      </c>
      <c r="F37" s="36">
        <f t="shared" si="1"/>
        <v>2212.6999999999998</v>
      </c>
      <c r="G37" s="36">
        <f t="shared" si="1"/>
        <v>2215.6</v>
      </c>
      <c r="H37" s="36">
        <f t="shared" si="1"/>
        <v>2219.1999999999998</v>
      </c>
      <c r="I37" s="36">
        <f t="shared" si="1"/>
        <v>2221.3000000000002</v>
      </c>
      <c r="J37" s="36">
        <f t="shared" si="1"/>
        <v>2221.9</v>
      </c>
      <c r="K37" s="36">
        <f t="shared" si="1"/>
        <v>2221.9</v>
      </c>
      <c r="L37" s="36">
        <f t="shared" si="1"/>
        <v>2221.9</v>
      </c>
      <c r="M37" s="36">
        <f t="shared" si="1"/>
        <v>2225.1999999999998</v>
      </c>
      <c r="N37" s="36">
        <f t="shared" si="1"/>
        <v>2225.1999999999998</v>
      </c>
      <c r="O37" s="36">
        <f t="shared" si="1"/>
        <v>2230</v>
      </c>
      <c r="P37" s="36">
        <f t="shared" si="1"/>
        <v>2232.3000000000002</v>
      </c>
      <c r="Q37" s="36">
        <f t="shared" si="1"/>
        <v>2232.3000000000002</v>
      </c>
      <c r="R37" s="36">
        <f t="shared" si="1"/>
        <v>2232.3000000000002</v>
      </c>
      <c r="S37" s="36">
        <f t="shared" si="1"/>
        <v>2233.1999999999998</v>
      </c>
      <c r="T37" s="36">
        <f t="shared" si="1"/>
        <v>2236.6</v>
      </c>
      <c r="U37" s="36">
        <f t="shared" si="1"/>
        <v>2240.5</v>
      </c>
      <c r="V37" s="36">
        <f t="shared" si="1"/>
        <v>2243.4</v>
      </c>
      <c r="W37" s="36">
        <f t="shared" si="1"/>
        <v>2246.3000000000002</v>
      </c>
      <c r="X37" s="36">
        <f t="shared" si="1"/>
        <v>2246.3000000000002</v>
      </c>
      <c r="Y37" s="36">
        <f t="shared" si="1"/>
        <v>2246.3000000000002</v>
      </c>
      <c r="Z37" s="36">
        <f t="shared" si="1"/>
        <v>2248</v>
      </c>
      <c r="AA37" s="36">
        <f t="shared" si="1"/>
        <v>2252.1999999999998</v>
      </c>
      <c r="AB37" s="36">
        <f t="shared" si="1"/>
        <v>2254.3000000000002</v>
      </c>
      <c r="AC37" s="36">
        <f t="shared" si="1"/>
        <v>2257</v>
      </c>
      <c r="AD37" s="36">
        <f t="shared" si="1"/>
        <v>2257</v>
      </c>
      <c r="AE37" s="36">
        <f t="shared" si="1"/>
        <v>2257</v>
      </c>
      <c r="AF37" s="36">
        <f t="shared" si="1"/>
        <v>2257</v>
      </c>
      <c r="AG37" s="36">
        <f t="shared" si="1"/>
        <v>2259</v>
      </c>
      <c r="AH37" s="36">
        <f t="shared" si="1"/>
        <v>2259.5</v>
      </c>
      <c r="AI37" s="36">
        <f t="shared" si="1"/>
        <v>2259.6999999999998</v>
      </c>
      <c r="AJ37" s="36">
        <f t="shared" si="1"/>
        <v>2260.4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1019.5</v>
      </c>
      <c r="F38" s="36">
        <f t="shared" si="1"/>
        <v>1021.7</v>
      </c>
      <c r="G38" s="36">
        <f t="shared" si="1"/>
        <v>1023.7</v>
      </c>
      <c r="H38" s="36">
        <f t="shared" si="1"/>
        <v>1026.0999999999999</v>
      </c>
      <c r="I38" s="36">
        <f t="shared" si="1"/>
        <v>1027.4000000000001</v>
      </c>
      <c r="J38" s="36">
        <f t="shared" si="1"/>
        <v>1027.8</v>
      </c>
      <c r="K38" s="36">
        <f t="shared" si="1"/>
        <v>1027.8</v>
      </c>
      <c r="L38" s="36">
        <f t="shared" si="1"/>
        <v>1027.8</v>
      </c>
      <c r="M38" s="36">
        <f t="shared" si="1"/>
        <v>1030.0999999999999</v>
      </c>
      <c r="N38" s="36">
        <f t="shared" si="1"/>
        <v>1030.0999999999999</v>
      </c>
      <c r="O38" s="36">
        <f t="shared" si="1"/>
        <v>1033.0999999999999</v>
      </c>
      <c r="P38" s="36">
        <f t="shared" si="1"/>
        <v>1034.5999999999999</v>
      </c>
      <c r="Q38" s="36">
        <f t="shared" si="1"/>
        <v>1034.5999999999999</v>
      </c>
      <c r="R38" s="36">
        <f t="shared" si="1"/>
        <v>1034.5999999999999</v>
      </c>
      <c r="S38" s="36">
        <f t="shared" si="1"/>
        <v>1035.0999999999999</v>
      </c>
      <c r="T38" s="36">
        <f t="shared" si="1"/>
        <v>1037.4000000000001</v>
      </c>
      <c r="U38" s="36">
        <f t="shared" si="1"/>
        <v>1040</v>
      </c>
      <c r="V38" s="36">
        <f t="shared" si="1"/>
        <v>1041.9000000000001</v>
      </c>
      <c r="W38" s="36">
        <f t="shared" si="1"/>
        <v>1043.9000000000001</v>
      </c>
      <c r="X38" s="36">
        <f t="shared" si="1"/>
        <v>1043.9000000000001</v>
      </c>
      <c r="Y38" s="36">
        <f t="shared" si="1"/>
        <v>1043.9000000000001</v>
      </c>
      <c r="Z38" s="36">
        <f t="shared" si="1"/>
        <v>1045</v>
      </c>
      <c r="AA38" s="36">
        <f t="shared" si="1"/>
        <v>1047.7</v>
      </c>
      <c r="AB38" s="36">
        <f t="shared" si="1"/>
        <v>1049.0999999999999</v>
      </c>
      <c r="AC38" s="36">
        <f t="shared" si="1"/>
        <v>1050.9000000000001</v>
      </c>
      <c r="AD38" s="36">
        <f t="shared" si="1"/>
        <v>1050.9000000000001</v>
      </c>
      <c r="AE38" s="36">
        <f t="shared" si="1"/>
        <v>1050.9000000000001</v>
      </c>
      <c r="AF38" s="36">
        <f t="shared" si="1"/>
        <v>1050.9000000000001</v>
      </c>
      <c r="AG38" s="36">
        <f t="shared" si="1"/>
        <v>1052</v>
      </c>
      <c r="AH38" s="36">
        <f t="shared" si="1"/>
        <v>1052.4000000000001</v>
      </c>
      <c r="AI38" s="36">
        <f t="shared" si="1"/>
        <v>1052.5</v>
      </c>
      <c r="AJ38" s="36">
        <f t="shared" si="1"/>
        <v>1053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146.81</v>
      </c>
      <c r="F39" s="36">
        <f t="shared" si="1"/>
        <v>146.91999999999999</v>
      </c>
      <c r="G39" s="36">
        <f t="shared" si="1"/>
        <v>146.97999999999999</v>
      </c>
      <c r="H39" s="36">
        <f t="shared" si="1"/>
        <v>147.08000000000001</v>
      </c>
      <c r="I39" s="36">
        <f t="shared" si="1"/>
        <v>147.16</v>
      </c>
      <c r="J39" s="36">
        <f t="shared" si="1"/>
        <v>147.22999999999999</v>
      </c>
      <c r="K39" s="36">
        <f t="shared" si="1"/>
        <v>147.22999999999999</v>
      </c>
      <c r="L39" s="36">
        <f t="shared" si="1"/>
        <v>147.22999999999999</v>
      </c>
      <c r="M39" s="36">
        <f t="shared" si="1"/>
        <v>147.31</v>
      </c>
      <c r="N39" s="36">
        <f t="shared" si="1"/>
        <v>147.31</v>
      </c>
      <c r="O39" s="36">
        <f t="shared" si="1"/>
        <v>147.47999999999999</v>
      </c>
      <c r="P39" s="36">
        <f t="shared" si="1"/>
        <v>147.5</v>
      </c>
      <c r="Q39" s="36">
        <f t="shared" si="1"/>
        <v>147.5</v>
      </c>
      <c r="R39" s="36">
        <f t="shared" si="1"/>
        <v>147.5</v>
      </c>
      <c r="S39" s="36">
        <f t="shared" si="1"/>
        <v>147.55000000000001</v>
      </c>
      <c r="T39" s="36">
        <f t="shared" si="1"/>
        <v>147.63999999999999</v>
      </c>
      <c r="U39" s="36">
        <f t="shared" si="1"/>
        <v>147.72</v>
      </c>
      <c r="V39" s="36">
        <f t="shared" si="1"/>
        <v>147.81</v>
      </c>
      <c r="W39" s="36">
        <f t="shared" si="1"/>
        <v>147.85</v>
      </c>
      <c r="X39" s="36">
        <f t="shared" si="1"/>
        <v>147.85</v>
      </c>
      <c r="Y39" s="36">
        <f t="shared" si="1"/>
        <v>147.85</v>
      </c>
      <c r="Z39" s="36">
        <f t="shared" si="1"/>
        <v>147.9</v>
      </c>
      <c r="AA39" s="36">
        <f t="shared" si="1"/>
        <v>148.05000000000001</v>
      </c>
      <c r="AB39" s="36">
        <f t="shared" si="1"/>
        <v>148.07</v>
      </c>
      <c r="AC39" s="36">
        <f t="shared" si="1"/>
        <v>148.16</v>
      </c>
      <c r="AD39" s="36">
        <f t="shared" si="1"/>
        <v>148.16</v>
      </c>
      <c r="AE39" s="36">
        <f t="shared" si="1"/>
        <v>148.16</v>
      </c>
      <c r="AF39" s="36">
        <f t="shared" si="1"/>
        <v>148.16</v>
      </c>
      <c r="AG39" s="36">
        <f t="shared" si="1"/>
        <v>148.34</v>
      </c>
      <c r="AH39" s="36">
        <f t="shared" si="1"/>
        <v>148.44999999999999</v>
      </c>
      <c r="AI39" s="36">
        <f t="shared" si="1"/>
        <v>148.47999999999999</v>
      </c>
      <c r="AJ39" s="36">
        <f t="shared" si="1"/>
        <v>148.58000000000001</v>
      </c>
    </row>
    <row r="40" spans="1:36" outlineLevel="1">
      <c r="A40" s="33"/>
      <c r="B40" s="62" t="s">
        <v>44</v>
      </c>
      <c r="C40" s="36"/>
      <c r="D40" s="36"/>
      <c r="E40" s="36">
        <f t="shared" si="0"/>
        <v>25.307300000000001</v>
      </c>
      <c r="F40" s="36">
        <f t="shared" si="1"/>
        <v>25.344999999999999</v>
      </c>
      <c r="G40" s="36">
        <f t="shared" si="1"/>
        <v>25.565000000000001</v>
      </c>
      <c r="H40" s="36">
        <f t="shared" si="1"/>
        <v>25.678000000000001</v>
      </c>
      <c r="I40" s="36">
        <f t="shared" si="1"/>
        <v>25.722000000000001</v>
      </c>
      <c r="J40" s="36">
        <f t="shared" si="1"/>
        <v>25.754999999999999</v>
      </c>
      <c r="K40" s="36">
        <f t="shared" si="1"/>
        <v>25.754999999999999</v>
      </c>
      <c r="L40" s="36">
        <f t="shared" si="1"/>
        <v>25.754999999999999</v>
      </c>
      <c r="M40" s="36">
        <f t="shared" si="1"/>
        <v>25.782</v>
      </c>
      <c r="N40" s="36">
        <f t="shared" si="1"/>
        <v>25.782</v>
      </c>
      <c r="O40" s="36">
        <f t="shared" si="1"/>
        <v>25.838000000000001</v>
      </c>
      <c r="P40" s="36">
        <f t="shared" si="1"/>
        <v>25.93</v>
      </c>
      <c r="Q40" s="36">
        <f t="shared" si="1"/>
        <v>25.93</v>
      </c>
      <c r="R40" s="36">
        <f t="shared" si="1"/>
        <v>25.93</v>
      </c>
      <c r="S40" s="36">
        <f t="shared" si="1"/>
        <v>25.998999999999999</v>
      </c>
      <c r="T40" s="36">
        <f t="shared" si="1"/>
        <v>26.271999999999998</v>
      </c>
      <c r="U40" s="36">
        <f t="shared" si="1"/>
        <v>26.484999999999999</v>
      </c>
      <c r="V40" s="36">
        <f t="shared" si="1"/>
        <v>26.594999999999999</v>
      </c>
      <c r="W40" s="36">
        <f t="shared" si="1"/>
        <v>26.686</v>
      </c>
      <c r="X40" s="36">
        <f t="shared" si="1"/>
        <v>26.686</v>
      </c>
      <c r="Y40" s="36">
        <f t="shared" si="1"/>
        <v>26.686</v>
      </c>
      <c r="Z40" s="36">
        <f t="shared" si="1"/>
        <v>26.744</v>
      </c>
      <c r="AA40" s="36">
        <f t="shared" si="1"/>
        <v>26.81</v>
      </c>
      <c r="AB40" s="36">
        <f t="shared" si="1"/>
        <v>26.998999999999999</v>
      </c>
      <c r="AC40" s="36">
        <f t="shared" si="1"/>
        <v>27.091000000000001</v>
      </c>
      <c r="AD40" s="36">
        <f t="shared" si="1"/>
        <v>27.091000000000001</v>
      </c>
      <c r="AE40" s="36">
        <f t="shared" si="1"/>
        <v>27.091000000000001</v>
      </c>
      <c r="AF40" s="36">
        <f t="shared" si="1"/>
        <v>27.091000000000001</v>
      </c>
      <c r="AG40" s="36">
        <f t="shared" si="1"/>
        <v>27.106999999999999</v>
      </c>
      <c r="AH40" s="36">
        <f t="shared" si="1"/>
        <v>27.13</v>
      </c>
      <c r="AI40" s="36">
        <f t="shared" si="1"/>
        <v>27.134</v>
      </c>
      <c r="AJ40" s="36">
        <f t="shared" si="1"/>
        <v>27.135999999999999</v>
      </c>
    </row>
    <row r="41" spans="1:36" outlineLevel="1">
      <c r="A41" s="33"/>
      <c r="B41" s="62" t="s">
        <v>43</v>
      </c>
      <c r="C41" s="36"/>
      <c r="D41" s="36"/>
      <c r="E41" s="36">
        <f t="shared" si="0"/>
        <v>1.34</v>
      </c>
      <c r="F41" s="36">
        <f t="shared" si="1"/>
        <v>1.3494999999999999</v>
      </c>
      <c r="G41" s="36">
        <f t="shared" si="1"/>
        <v>1.3775999999999999</v>
      </c>
      <c r="H41" s="36">
        <f t="shared" si="1"/>
        <v>1.387</v>
      </c>
      <c r="I41" s="36">
        <f t="shared" si="1"/>
        <v>1.3886000000000001</v>
      </c>
      <c r="J41" s="36">
        <f t="shared" si="1"/>
        <v>1.3931</v>
      </c>
      <c r="K41" s="36">
        <f t="shared" si="1"/>
        <v>1.3931</v>
      </c>
      <c r="L41" s="36">
        <f t="shared" si="1"/>
        <v>1.3931</v>
      </c>
      <c r="M41" s="36">
        <f t="shared" ref="M41:AJ51" si="2">IF(M13=0,L41,M13)</f>
        <v>1.3947000000000001</v>
      </c>
      <c r="N41" s="36">
        <f t="shared" si="2"/>
        <v>1.3947000000000001</v>
      </c>
      <c r="O41" s="36">
        <f t="shared" si="2"/>
        <v>1.3978999999999999</v>
      </c>
      <c r="P41" s="36">
        <f t="shared" si="2"/>
        <v>1.3994</v>
      </c>
      <c r="Q41" s="36">
        <f t="shared" si="2"/>
        <v>1.3994</v>
      </c>
      <c r="R41" s="36">
        <f t="shared" si="2"/>
        <v>1.3994</v>
      </c>
      <c r="S41" s="36">
        <f t="shared" si="2"/>
        <v>1.4039999999999999</v>
      </c>
      <c r="T41" s="36">
        <f t="shared" si="2"/>
        <v>1.4116</v>
      </c>
      <c r="U41" s="36">
        <f t="shared" si="2"/>
        <v>1.4393</v>
      </c>
      <c r="V41" s="36">
        <f t="shared" si="2"/>
        <v>1.4533</v>
      </c>
      <c r="W41" s="36">
        <f t="shared" si="2"/>
        <v>1.4569000000000001</v>
      </c>
      <c r="X41" s="36">
        <f t="shared" si="2"/>
        <v>1.4569000000000001</v>
      </c>
      <c r="Y41" s="36">
        <f t="shared" si="2"/>
        <v>1.4569000000000001</v>
      </c>
      <c r="Z41" s="36">
        <f t="shared" si="2"/>
        <v>1.4675</v>
      </c>
      <c r="AA41" s="36">
        <f t="shared" si="2"/>
        <v>1.4711000000000001</v>
      </c>
      <c r="AB41" s="36">
        <f t="shared" si="2"/>
        <v>1.4862</v>
      </c>
      <c r="AC41" s="36">
        <f t="shared" si="2"/>
        <v>1.4944</v>
      </c>
      <c r="AD41" s="36">
        <f t="shared" si="2"/>
        <v>1.4944</v>
      </c>
      <c r="AE41" s="36">
        <f t="shared" si="2"/>
        <v>1.4944</v>
      </c>
      <c r="AF41" s="36">
        <f t="shared" si="2"/>
        <v>1.4944</v>
      </c>
      <c r="AG41" s="36">
        <f t="shared" si="2"/>
        <v>1.5042</v>
      </c>
      <c r="AH41" s="36">
        <f t="shared" si="2"/>
        <v>1.508</v>
      </c>
      <c r="AI41" s="36">
        <f t="shared" si="2"/>
        <v>1.5115000000000001</v>
      </c>
      <c r="AJ41" s="36">
        <f t="shared" si="2"/>
        <v>1.5148999999999999</v>
      </c>
    </row>
    <row r="42" spans="1:36" outlineLevel="1">
      <c r="A42" s="33"/>
      <c r="B42" s="39" t="s">
        <v>1</v>
      </c>
      <c r="C42" s="36"/>
      <c r="D42" s="36"/>
      <c r="E42" s="36">
        <f t="shared" si="0"/>
        <v>675.57</v>
      </c>
      <c r="F42" s="36">
        <f t="shared" ref="F42:U57" si="3">IF(F14=0,E42,F14)</f>
        <v>675.99</v>
      </c>
      <c r="G42" s="36">
        <f t="shared" si="3"/>
        <v>676.44</v>
      </c>
      <c r="H42" s="36">
        <f t="shared" si="3"/>
        <v>676.88</v>
      </c>
      <c r="I42" s="36">
        <f t="shared" si="3"/>
        <v>677.35</v>
      </c>
      <c r="J42" s="36">
        <f t="shared" si="3"/>
        <v>678.21</v>
      </c>
      <c r="K42" s="36">
        <f t="shared" si="3"/>
        <v>678.21</v>
      </c>
      <c r="L42" s="36">
        <f t="shared" si="3"/>
        <v>678.21</v>
      </c>
      <c r="M42" s="36">
        <f t="shared" si="2"/>
        <v>678.63</v>
      </c>
      <c r="N42" s="36">
        <f t="shared" si="2"/>
        <v>678.63</v>
      </c>
      <c r="O42" s="36">
        <f t="shared" si="2"/>
        <v>679.4</v>
      </c>
      <c r="P42" s="36">
        <f t="shared" si="2"/>
        <v>679.67</v>
      </c>
      <c r="Q42" s="36">
        <f t="shared" si="2"/>
        <v>679.67</v>
      </c>
      <c r="R42" s="36">
        <f t="shared" si="2"/>
        <v>679.67</v>
      </c>
      <c r="S42" s="36">
        <f t="shared" si="2"/>
        <v>680.24</v>
      </c>
      <c r="T42" s="36">
        <f t="shared" si="2"/>
        <v>680.66</v>
      </c>
      <c r="U42" s="36">
        <f t="shared" si="2"/>
        <v>681.04</v>
      </c>
      <c r="V42" s="36">
        <f t="shared" si="2"/>
        <v>681.47</v>
      </c>
      <c r="W42" s="36">
        <f t="shared" si="2"/>
        <v>681.9</v>
      </c>
      <c r="X42" s="36">
        <f t="shared" si="2"/>
        <v>681.9</v>
      </c>
      <c r="Y42" s="36">
        <f t="shared" si="2"/>
        <v>681.9</v>
      </c>
      <c r="Z42" s="36">
        <f t="shared" si="2"/>
        <v>682.5</v>
      </c>
      <c r="AA42" s="36">
        <f t="shared" si="2"/>
        <v>683.21</v>
      </c>
      <c r="AB42" s="36">
        <f t="shared" si="2"/>
        <v>683.43</v>
      </c>
      <c r="AC42" s="36">
        <f t="shared" si="2"/>
        <v>683.86</v>
      </c>
      <c r="AD42" s="36">
        <f t="shared" si="2"/>
        <v>683.86</v>
      </c>
      <c r="AE42" s="36">
        <f t="shared" si="2"/>
        <v>683.86</v>
      </c>
      <c r="AF42" s="36">
        <f t="shared" si="2"/>
        <v>683.86</v>
      </c>
      <c r="AG42" s="36">
        <f t="shared" si="2"/>
        <v>685.13</v>
      </c>
      <c r="AH42" s="36">
        <f t="shared" si="2"/>
        <v>685.64</v>
      </c>
      <c r="AI42" s="36">
        <f t="shared" si="2"/>
        <v>686.13</v>
      </c>
      <c r="AJ42" s="36">
        <f t="shared" si="2"/>
        <v>686.62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604.74</v>
      </c>
      <c r="F43" s="36">
        <f t="shared" si="3"/>
        <v>605.19000000000005</v>
      </c>
      <c r="G43" s="36">
        <f t="shared" si="3"/>
        <v>605.66999999999996</v>
      </c>
      <c r="H43" s="36">
        <f t="shared" si="3"/>
        <v>606.22</v>
      </c>
      <c r="I43" s="36">
        <f t="shared" si="3"/>
        <v>606.77</v>
      </c>
      <c r="J43" s="36">
        <f t="shared" si="3"/>
        <v>607.49</v>
      </c>
      <c r="K43" s="36">
        <f t="shared" si="3"/>
        <v>607.49</v>
      </c>
      <c r="L43" s="36">
        <f t="shared" si="3"/>
        <v>607.49</v>
      </c>
      <c r="M43" s="36">
        <f t="shared" si="2"/>
        <v>607.99</v>
      </c>
      <c r="N43" s="36">
        <f t="shared" si="2"/>
        <v>607.99</v>
      </c>
      <c r="O43" s="36">
        <f t="shared" si="2"/>
        <v>608.80999999999995</v>
      </c>
      <c r="P43" s="36">
        <f t="shared" si="2"/>
        <v>609.02</v>
      </c>
      <c r="Q43" s="36">
        <f t="shared" si="2"/>
        <v>609.02</v>
      </c>
      <c r="R43" s="36">
        <f t="shared" si="2"/>
        <v>609.02</v>
      </c>
      <c r="S43" s="36">
        <f t="shared" si="2"/>
        <v>609.66</v>
      </c>
      <c r="T43" s="36">
        <f t="shared" si="2"/>
        <v>610.08000000000004</v>
      </c>
      <c r="U43" s="36">
        <f t="shared" si="2"/>
        <v>610.47</v>
      </c>
      <c r="V43" s="36">
        <f t="shared" si="2"/>
        <v>610.87</v>
      </c>
      <c r="W43" s="36">
        <f t="shared" si="2"/>
        <v>611.26</v>
      </c>
      <c r="X43" s="36">
        <f t="shared" si="2"/>
        <v>611.26</v>
      </c>
      <c r="Y43" s="36">
        <f t="shared" si="2"/>
        <v>611.26</v>
      </c>
      <c r="Z43" s="36">
        <f t="shared" si="2"/>
        <v>611.66999999999996</v>
      </c>
      <c r="AA43" s="36">
        <f t="shared" si="2"/>
        <v>612.39</v>
      </c>
      <c r="AB43" s="36">
        <f t="shared" si="2"/>
        <v>612.58000000000004</v>
      </c>
      <c r="AC43" s="36">
        <f t="shared" si="2"/>
        <v>613</v>
      </c>
      <c r="AD43" s="36">
        <f t="shared" si="2"/>
        <v>613</v>
      </c>
      <c r="AE43" s="36">
        <f t="shared" si="2"/>
        <v>613</v>
      </c>
      <c r="AF43" s="36">
        <f t="shared" si="2"/>
        <v>613</v>
      </c>
      <c r="AG43" s="36">
        <f t="shared" si="2"/>
        <v>614.14</v>
      </c>
      <c r="AH43" s="36">
        <f t="shared" si="2"/>
        <v>614.65</v>
      </c>
      <c r="AI43" s="36">
        <f t="shared" si="2"/>
        <v>615.13</v>
      </c>
      <c r="AJ43" s="36">
        <f t="shared" si="2"/>
        <v>615.6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1595.4</v>
      </c>
      <c r="F44" s="36">
        <f t="shared" si="3"/>
        <v>1597</v>
      </c>
      <c r="G44" s="36">
        <f t="shared" si="3"/>
        <v>1598.6</v>
      </c>
      <c r="H44" s="36">
        <f t="shared" si="3"/>
        <v>1600.1</v>
      </c>
      <c r="I44" s="36">
        <f t="shared" si="3"/>
        <v>1601.5</v>
      </c>
      <c r="J44" s="36">
        <f t="shared" si="3"/>
        <v>1604.4</v>
      </c>
      <c r="K44" s="36">
        <f t="shared" si="3"/>
        <v>1604.4</v>
      </c>
      <c r="L44" s="36">
        <f t="shared" si="3"/>
        <v>1604.4</v>
      </c>
      <c r="M44" s="36">
        <f t="shared" si="2"/>
        <v>1606</v>
      </c>
      <c r="N44" s="36">
        <f t="shared" si="2"/>
        <v>1606</v>
      </c>
      <c r="O44" s="36">
        <f t="shared" si="2"/>
        <v>1609.1</v>
      </c>
      <c r="P44" s="36">
        <f t="shared" si="2"/>
        <v>1610.7</v>
      </c>
      <c r="Q44" s="36">
        <f t="shared" si="2"/>
        <v>1610.7</v>
      </c>
      <c r="R44" s="36">
        <f t="shared" si="2"/>
        <v>1610.7</v>
      </c>
      <c r="S44" s="36">
        <f t="shared" si="2"/>
        <v>1613.4</v>
      </c>
      <c r="T44" s="36">
        <f t="shared" si="2"/>
        <v>1615.1</v>
      </c>
      <c r="U44" s="36">
        <f t="shared" si="2"/>
        <v>1616.8</v>
      </c>
      <c r="V44" s="36">
        <f t="shared" si="2"/>
        <v>1618.5</v>
      </c>
      <c r="W44" s="36">
        <f t="shared" si="2"/>
        <v>1620.1</v>
      </c>
      <c r="X44" s="36">
        <f t="shared" si="2"/>
        <v>1620.1</v>
      </c>
      <c r="Y44" s="36">
        <f t="shared" si="2"/>
        <v>1620.1</v>
      </c>
      <c r="Z44" s="36">
        <f t="shared" si="2"/>
        <v>1622.8</v>
      </c>
      <c r="AA44" s="36">
        <f t="shared" si="2"/>
        <v>1624.6</v>
      </c>
      <c r="AB44" s="36">
        <f t="shared" si="2"/>
        <v>1625.7</v>
      </c>
      <c r="AC44" s="36">
        <f t="shared" si="2"/>
        <v>1627.2</v>
      </c>
      <c r="AD44" s="36">
        <f t="shared" si="2"/>
        <v>1627.2</v>
      </c>
      <c r="AE44" s="36">
        <f t="shared" si="2"/>
        <v>1627.2</v>
      </c>
      <c r="AF44" s="36">
        <f t="shared" si="2"/>
        <v>1627.2</v>
      </c>
      <c r="AG44" s="36">
        <f t="shared" si="2"/>
        <v>1630.8</v>
      </c>
      <c r="AH44" s="36">
        <f t="shared" si="2"/>
        <v>1632.1</v>
      </c>
      <c r="AI44" s="36">
        <f t="shared" si="2"/>
        <v>1633</v>
      </c>
      <c r="AJ44" s="36">
        <f t="shared" si="2"/>
        <v>1633.9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24.774000000000001</v>
      </c>
      <c r="F45" s="36">
        <f t="shared" si="3"/>
        <v>24.806000000000001</v>
      </c>
      <c r="G45" s="36">
        <f t="shared" si="3"/>
        <v>24.834</v>
      </c>
      <c r="H45" s="36">
        <f t="shared" si="3"/>
        <v>24.86</v>
      </c>
      <c r="I45" s="36">
        <f t="shared" si="3"/>
        <v>24.866</v>
      </c>
      <c r="J45" s="36">
        <f t="shared" si="3"/>
        <v>24.890999999999998</v>
      </c>
      <c r="K45" s="36">
        <f t="shared" si="3"/>
        <v>24.890999999999998</v>
      </c>
      <c r="L45" s="36">
        <f t="shared" si="3"/>
        <v>24.890999999999998</v>
      </c>
      <c r="M45" s="36">
        <f t="shared" si="2"/>
        <v>24.91</v>
      </c>
      <c r="N45" s="36">
        <f t="shared" si="2"/>
        <v>24.91</v>
      </c>
      <c r="O45" s="36">
        <f t="shared" si="2"/>
        <v>24.940999999999999</v>
      </c>
      <c r="P45" s="36">
        <f t="shared" si="2"/>
        <v>24.946000000000002</v>
      </c>
      <c r="Q45" s="36">
        <f t="shared" si="2"/>
        <v>24.946000000000002</v>
      </c>
      <c r="R45" s="36">
        <f t="shared" si="2"/>
        <v>24.946000000000002</v>
      </c>
      <c r="S45" s="36">
        <f t="shared" si="2"/>
        <v>24.954000000000001</v>
      </c>
      <c r="T45" s="36">
        <f t="shared" si="2"/>
        <v>24.978999999999999</v>
      </c>
      <c r="U45" s="36">
        <f t="shared" si="2"/>
        <v>25.03</v>
      </c>
      <c r="V45" s="36">
        <f t="shared" si="2"/>
        <v>25.024000000000001</v>
      </c>
      <c r="W45" s="36">
        <f t="shared" si="2"/>
        <v>25.036000000000001</v>
      </c>
      <c r="X45" s="36">
        <f t="shared" si="2"/>
        <v>25.036000000000001</v>
      </c>
      <c r="Y45" s="36">
        <f t="shared" si="2"/>
        <v>25.036000000000001</v>
      </c>
      <c r="Z45" s="36">
        <f t="shared" si="2"/>
        <v>25.056000000000001</v>
      </c>
      <c r="AA45" s="36">
        <f t="shared" si="2"/>
        <v>25.13</v>
      </c>
      <c r="AB45" s="36">
        <f t="shared" si="2"/>
        <v>25.158999999999999</v>
      </c>
      <c r="AC45" s="36">
        <f t="shared" si="2"/>
        <v>25.170999999999999</v>
      </c>
      <c r="AD45" s="36">
        <f t="shared" si="2"/>
        <v>25.170999999999999</v>
      </c>
      <c r="AE45" s="36">
        <f t="shared" si="2"/>
        <v>25.170999999999999</v>
      </c>
      <c r="AF45" s="36">
        <f t="shared" si="2"/>
        <v>25.170999999999999</v>
      </c>
      <c r="AG45" s="36">
        <f t="shared" si="2"/>
        <v>25.175999999999998</v>
      </c>
      <c r="AH45" s="36">
        <f t="shared" si="2"/>
        <v>25.177</v>
      </c>
      <c r="AI45" s="36">
        <f t="shared" si="2"/>
        <v>25.183</v>
      </c>
      <c r="AJ45" s="36">
        <f t="shared" si="2"/>
        <v>25.202999999999999</v>
      </c>
    </row>
    <row r="46" spans="1:36" outlineLevel="1">
      <c r="A46" s="33"/>
      <c r="B46" s="39" t="s">
        <v>14</v>
      </c>
      <c r="C46" s="36"/>
      <c r="D46" s="36"/>
      <c r="E46" s="36">
        <f t="shared" si="0"/>
        <v>4.2770000000000001</v>
      </c>
      <c r="F46" s="36">
        <f t="shared" si="3"/>
        <v>4.2803000000000004</v>
      </c>
      <c r="G46" s="36">
        <f t="shared" si="3"/>
        <v>4.2834000000000003</v>
      </c>
      <c r="H46" s="36">
        <f t="shared" si="3"/>
        <v>4.2862999999999998</v>
      </c>
      <c r="I46" s="36">
        <f t="shared" si="3"/>
        <v>4.2895000000000003</v>
      </c>
      <c r="J46" s="36">
        <f t="shared" si="3"/>
        <v>4.2991000000000001</v>
      </c>
      <c r="K46" s="36">
        <f t="shared" si="3"/>
        <v>4.2991000000000001</v>
      </c>
      <c r="L46" s="36">
        <f t="shared" si="3"/>
        <v>4.2991000000000001</v>
      </c>
      <c r="M46" s="36">
        <f t="shared" si="2"/>
        <v>4.3022</v>
      </c>
      <c r="N46" s="36">
        <f t="shared" si="2"/>
        <v>4.3022</v>
      </c>
      <c r="O46" s="36">
        <f t="shared" si="2"/>
        <v>4.3090999999999999</v>
      </c>
      <c r="P46" s="36">
        <f t="shared" si="2"/>
        <v>4.3117000000000001</v>
      </c>
      <c r="Q46" s="36">
        <f t="shared" si="2"/>
        <v>4.3117000000000001</v>
      </c>
      <c r="R46" s="36">
        <f t="shared" si="2"/>
        <v>4.3117000000000001</v>
      </c>
      <c r="S46" s="36">
        <f t="shared" si="2"/>
        <v>4.3223000000000003</v>
      </c>
      <c r="T46" s="36">
        <f t="shared" si="2"/>
        <v>4.3254999999999999</v>
      </c>
      <c r="U46" s="36">
        <f t="shared" si="2"/>
        <v>4.3291000000000004</v>
      </c>
      <c r="V46" s="36">
        <f t="shared" si="2"/>
        <v>4.3327</v>
      </c>
      <c r="W46" s="36">
        <f t="shared" si="2"/>
        <v>4.3358999999999996</v>
      </c>
      <c r="X46" s="36">
        <f t="shared" si="2"/>
        <v>4.3358999999999996</v>
      </c>
      <c r="Y46" s="36">
        <f t="shared" si="2"/>
        <v>4.3358999999999996</v>
      </c>
      <c r="Z46" s="36">
        <f t="shared" si="2"/>
        <v>4.3449</v>
      </c>
      <c r="AA46" s="36">
        <f t="shared" si="2"/>
        <v>4.3483999999999998</v>
      </c>
      <c r="AB46" s="36">
        <f t="shared" si="2"/>
        <v>4.3514999999999997</v>
      </c>
      <c r="AC46" s="36">
        <f t="shared" si="2"/>
        <v>4.3551000000000002</v>
      </c>
      <c r="AD46" s="36">
        <f t="shared" si="2"/>
        <v>4.3551000000000002</v>
      </c>
      <c r="AE46" s="36">
        <f t="shared" si="2"/>
        <v>4.3551000000000002</v>
      </c>
      <c r="AF46" s="36">
        <f t="shared" si="2"/>
        <v>4.3551000000000002</v>
      </c>
      <c r="AG46" s="36">
        <f t="shared" si="2"/>
        <v>4.367</v>
      </c>
      <c r="AH46" s="36">
        <f t="shared" si="2"/>
        <v>4.3700999999999999</v>
      </c>
      <c r="AI46" s="36">
        <f t="shared" si="2"/>
        <v>4.3731999999999998</v>
      </c>
      <c r="AJ46" s="36">
        <f t="shared" si="2"/>
        <v>4.3768000000000002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72.442999999999998</v>
      </c>
      <c r="F47" s="36">
        <f t="shared" si="3"/>
        <v>72.442999999999998</v>
      </c>
      <c r="G47" s="36">
        <f t="shared" si="3"/>
        <v>72.442999999999998</v>
      </c>
      <c r="H47" s="36">
        <f t="shared" si="3"/>
        <v>72.442999999999998</v>
      </c>
      <c r="I47" s="36">
        <f t="shared" si="3"/>
        <v>72.444000000000003</v>
      </c>
      <c r="J47" s="36">
        <f t="shared" si="3"/>
        <v>72.444000000000003</v>
      </c>
      <c r="K47" s="36">
        <f t="shared" si="3"/>
        <v>72.444000000000003</v>
      </c>
      <c r="L47" s="36">
        <f t="shared" si="3"/>
        <v>72.444000000000003</v>
      </c>
      <c r="M47" s="36">
        <f t="shared" si="2"/>
        <v>72.444000000000003</v>
      </c>
      <c r="N47" s="36">
        <f t="shared" si="2"/>
        <v>72.444000000000003</v>
      </c>
      <c r="O47" s="36">
        <f t="shared" si="2"/>
        <v>72.444000000000003</v>
      </c>
      <c r="P47" s="36">
        <f t="shared" si="2"/>
        <v>72.444999999999993</v>
      </c>
      <c r="Q47" s="36">
        <f t="shared" si="2"/>
        <v>72.444999999999993</v>
      </c>
      <c r="R47" s="36">
        <f t="shared" si="2"/>
        <v>72.444999999999993</v>
      </c>
      <c r="S47" s="36">
        <f t="shared" si="2"/>
        <v>72.444999999999993</v>
      </c>
      <c r="T47" s="36">
        <f t="shared" si="2"/>
        <v>72.444999999999993</v>
      </c>
      <c r="U47" s="36">
        <f t="shared" si="2"/>
        <v>72.444999999999993</v>
      </c>
      <c r="V47" s="36">
        <f t="shared" si="2"/>
        <v>72.445999999999998</v>
      </c>
      <c r="W47" s="36">
        <f t="shared" si="2"/>
        <v>72.445999999999998</v>
      </c>
      <c r="X47" s="36">
        <f t="shared" si="2"/>
        <v>72.445999999999998</v>
      </c>
      <c r="Y47" s="36">
        <f t="shared" si="2"/>
        <v>72.445999999999998</v>
      </c>
      <c r="Z47" s="36">
        <f t="shared" si="2"/>
        <v>72.447999999999993</v>
      </c>
      <c r="AA47" s="36">
        <f t="shared" si="2"/>
        <v>72.448999999999998</v>
      </c>
      <c r="AB47" s="36">
        <f t="shared" si="2"/>
        <v>72.448999999999998</v>
      </c>
      <c r="AC47" s="36">
        <f t="shared" si="2"/>
        <v>72.448999999999998</v>
      </c>
      <c r="AD47" s="36">
        <f t="shared" si="2"/>
        <v>72.448999999999998</v>
      </c>
      <c r="AE47" s="36">
        <f t="shared" si="2"/>
        <v>72.448999999999998</v>
      </c>
      <c r="AF47" s="36">
        <f t="shared" si="2"/>
        <v>72.448999999999998</v>
      </c>
      <c r="AG47" s="36">
        <f t="shared" si="2"/>
        <v>72.450999999999993</v>
      </c>
      <c r="AH47" s="36">
        <f t="shared" si="2"/>
        <v>72.450999999999993</v>
      </c>
      <c r="AI47" s="36">
        <f t="shared" si="2"/>
        <v>72.450999999999993</v>
      </c>
      <c r="AJ47" s="36">
        <f t="shared" si="2"/>
        <v>72.450999999999993</v>
      </c>
    </row>
    <row r="48" spans="1:36" outlineLevel="1">
      <c r="A48" s="33"/>
      <c r="B48" s="39" t="s">
        <v>16</v>
      </c>
      <c r="C48" s="36"/>
      <c r="D48" s="36"/>
      <c r="E48" s="36">
        <f t="shared" si="0"/>
        <v>352.27</v>
      </c>
      <c r="F48" s="36">
        <f t="shared" si="3"/>
        <v>352.49</v>
      </c>
      <c r="G48" s="36">
        <f t="shared" si="3"/>
        <v>352.7</v>
      </c>
      <c r="H48" s="36">
        <f t="shared" si="3"/>
        <v>352.92</v>
      </c>
      <c r="I48" s="36">
        <f t="shared" si="3"/>
        <v>353.15</v>
      </c>
      <c r="J48" s="36">
        <f t="shared" si="3"/>
        <v>353.8</v>
      </c>
      <c r="K48" s="36">
        <f t="shared" si="3"/>
        <v>353.8</v>
      </c>
      <c r="L48" s="36">
        <f t="shared" si="3"/>
        <v>353.8</v>
      </c>
      <c r="M48" s="36">
        <f t="shared" si="2"/>
        <v>354.02</v>
      </c>
      <c r="N48" s="36">
        <f t="shared" si="2"/>
        <v>354.02</v>
      </c>
      <c r="O48" s="36">
        <f t="shared" si="2"/>
        <v>354.54</v>
      </c>
      <c r="P48" s="36">
        <f t="shared" si="2"/>
        <v>354.79</v>
      </c>
      <c r="Q48" s="36">
        <f t="shared" si="2"/>
        <v>354.79</v>
      </c>
      <c r="R48" s="36">
        <f t="shared" si="2"/>
        <v>354.79</v>
      </c>
      <c r="S48" s="36">
        <f t="shared" si="2"/>
        <v>355.56</v>
      </c>
      <c r="T48" s="36">
        <f t="shared" si="2"/>
        <v>355.85</v>
      </c>
      <c r="U48" s="36">
        <f t="shared" si="2"/>
        <v>356.13</v>
      </c>
      <c r="V48" s="36">
        <f t="shared" si="2"/>
        <v>356.42</v>
      </c>
      <c r="W48" s="36">
        <f t="shared" si="2"/>
        <v>356.73</v>
      </c>
      <c r="X48" s="36">
        <f t="shared" si="2"/>
        <v>356.73</v>
      </c>
      <c r="Y48" s="36">
        <f t="shared" si="2"/>
        <v>356.73</v>
      </c>
      <c r="Z48" s="36">
        <f t="shared" si="2"/>
        <v>357.56</v>
      </c>
      <c r="AA48" s="36">
        <f t="shared" si="2"/>
        <v>357.97</v>
      </c>
      <c r="AB48" s="36">
        <f t="shared" si="2"/>
        <v>358.16</v>
      </c>
      <c r="AC48" s="36">
        <f t="shared" si="2"/>
        <v>358.46</v>
      </c>
      <c r="AD48" s="36">
        <f t="shared" si="2"/>
        <v>358.46</v>
      </c>
      <c r="AE48" s="36">
        <f t="shared" si="2"/>
        <v>358.46</v>
      </c>
      <c r="AF48" s="36">
        <f t="shared" si="2"/>
        <v>358.46</v>
      </c>
      <c r="AG48" s="36">
        <f t="shared" si="2"/>
        <v>359.59</v>
      </c>
      <c r="AH48" s="36">
        <f t="shared" si="2"/>
        <v>359.89</v>
      </c>
      <c r="AI48" s="36">
        <f t="shared" si="2"/>
        <v>360.18</v>
      </c>
      <c r="AJ48" s="36">
        <f t="shared" si="2"/>
        <v>360.46</v>
      </c>
    </row>
    <row r="49" spans="1:36" outlineLevel="1">
      <c r="A49" s="33"/>
      <c r="B49" s="39" t="s">
        <v>17</v>
      </c>
      <c r="C49" s="36"/>
      <c r="D49" s="36"/>
      <c r="E49" s="36">
        <f t="shared" si="0"/>
        <v>114.76600000000001</v>
      </c>
      <c r="F49" s="36">
        <f t="shared" si="3"/>
        <v>115.25700000000001</v>
      </c>
      <c r="G49" s="36">
        <f t="shared" si="3"/>
        <v>115.27</v>
      </c>
      <c r="H49" s="36">
        <f t="shared" si="3"/>
        <v>116.31699999999999</v>
      </c>
      <c r="I49" s="36">
        <f t="shared" si="3"/>
        <v>116.819</v>
      </c>
      <c r="J49" s="36">
        <f t="shared" si="3"/>
        <v>118.235</v>
      </c>
      <c r="K49" s="36">
        <f t="shared" si="3"/>
        <v>118.235</v>
      </c>
      <c r="L49" s="36">
        <f t="shared" si="3"/>
        <v>118.235</v>
      </c>
      <c r="M49" s="36">
        <f t="shared" si="2"/>
        <v>118.752</v>
      </c>
      <c r="N49" s="36">
        <f t="shared" si="2"/>
        <v>118.752</v>
      </c>
      <c r="O49" s="36">
        <f t="shared" si="2"/>
        <v>119.825</v>
      </c>
      <c r="P49" s="36">
        <f t="shared" si="2"/>
        <v>120.313</v>
      </c>
      <c r="Q49" s="36">
        <f t="shared" si="2"/>
        <v>120.313</v>
      </c>
      <c r="R49" s="36">
        <f t="shared" si="2"/>
        <v>120.313</v>
      </c>
      <c r="S49" s="36">
        <f t="shared" si="2"/>
        <v>121.7</v>
      </c>
      <c r="T49" s="36">
        <f t="shared" si="2"/>
        <v>122.217</v>
      </c>
      <c r="U49" s="36">
        <f t="shared" si="2"/>
        <v>122.758</v>
      </c>
      <c r="V49" s="36">
        <f t="shared" si="2"/>
        <v>123.31399999999999</v>
      </c>
      <c r="W49" s="36">
        <f t="shared" si="2"/>
        <v>123.82299999999999</v>
      </c>
      <c r="X49" s="36">
        <f t="shared" si="2"/>
        <v>123.82299999999999</v>
      </c>
      <c r="Y49" s="36">
        <f t="shared" si="2"/>
        <v>123.82299999999999</v>
      </c>
      <c r="Z49" s="36">
        <f t="shared" si="2"/>
        <v>125.251</v>
      </c>
      <c r="AA49" s="36">
        <f t="shared" si="2"/>
        <v>125.955</v>
      </c>
      <c r="AB49" s="36">
        <f t="shared" si="2"/>
        <v>126.285</v>
      </c>
      <c r="AC49" s="36">
        <f t="shared" si="2"/>
        <v>126.82299999999999</v>
      </c>
      <c r="AD49" s="36">
        <f t="shared" si="2"/>
        <v>126.82299999999999</v>
      </c>
      <c r="AE49" s="36">
        <f t="shared" si="2"/>
        <v>126.82299999999999</v>
      </c>
      <c r="AF49" s="36">
        <f t="shared" si="2"/>
        <v>126.82299999999999</v>
      </c>
      <c r="AG49" s="36">
        <f t="shared" si="2"/>
        <v>128.78200000000001</v>
      </c>
      <c r="AH49" s="36">
        <f t="shared" si="2"/>
        <v>129.286</v>
      </c>
      <c r="AI49" s="36">
        <f t="shared" si="2"/>
        <v>129.78</v>
      </c>
      <c r="AJ49" s="36">
        <f t="shared" si="2"/>
        <v>130.31700000000001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4033.1</v>
      </c>
      <c r="F50" s="36">
        <f t="shared" si="3"/>
        <v>4039.3</v>
      </c>
      <c r="G50" s="36">
        <f t="shared" si="3"/>
        <v>4045.2</v>
      </c>
      <c r="H50" s="36">
        <f t="shared" si="3"/>
        <v>4051.1</v>
      </c>
      <c r="I50" s="36">
        <f t="shared" si="3"/>
        <v>4056.4</v>
      </c>
      <c r="J50" s="36">
        <f t="shared" si="3"/>
        <v>4059.7</v>
      </c>
      <c r="K50" s="36">
        <f t="shared" si="3"/>
        <v>4059.7</v>
      </c>
      <c r="L50" s="36">
        <f t="shared" si="3"/>
        <v>4059.7</v>
      </c>
      <c r="M50" s="36">
        <f t="shared" si="2"/>
        <v>4065.8</v>
      </c>
      <c r="N50" s="36">
        <f t="shared" si="2"/>
        <v>4065.8</v>
      </c>
      <c r="O50" s="36">
        <f t="shared" si="2"/>
        <v>4076.5</v>
      </c>
      <c r="P50" s="36">
        <f t="shared" si="2"/>
        <v>4081.1</v>
      </c>
      <c r="Q50" s="36">
        <f t="shared" si="2"/>
        <v>4081.1</v>
      </c>
      <c r="R50" s="36">
        <f t="shared" si="2"/>
        <v>4081.1</v>
      </c>
      <c r="S50" s="36">
        <f t="shared" si="2"/>
        <v>4084</v>
      </c>
      <c r="T50" s="36">
        <f t="shared" si="2"/>
        <v>4090.6</v>
      </c>
      <c r="U50" s="36">
        <f t="shared" si="2"/>
        <v>4097.3</v>
      </c>
      <c r="V50" s="36">
        <f t="shared" si="2"/>
        <v>4103.3999999999996</v>
      </c>
      <c r="W50" s="36">
        <f t="shared" si="2"/>
        <v>4109.1000000000004</v>
      </c>
      <c r="X50" s="36">
        <f t="shared" si="2"/>
        <v>4109.1000000000004</v>
      </c>
      <c r="Y50" s="36">
        <f t="shared" si="2"/>
        <v>4109.1000000000004</v>
      </c>
      <c r="Z50" s="36">
        <f t="shared" si="2"/>
        <v>4113.1000000000004</v>
      </c>
      <c r="AA50" s="36">
        <f t="shared" si="2"/>
        <v>4122.1000000000004</v>
      </c>
      <c r="AB50" s="36">
        <f t="shared" si="2"/>
        <v>4126.8</v>
      </c>
      <c r="AC50" s="36">
        <f t="shared" si="2"/>
        <v>4132.8</v>
      </c>
      <c r="AD50" s="36">
        <f t="shared" si="2"/>
        <v>4132.8</v>
      </c>
      <c r="AE50" s="36">
        <f t="shared" si="2"/>
        <v>4132.8</v>
      </c>
      <c r="AF50" s="36">
        <f t="shared" si="2"/>
        <v>4132.8</v>
      </c>
      <c r="AG50" s="36">
        <f t="shared" si="2"/>
        <v>4138.7</v>
      </c>
      <c r="AH50" s="36">
        <f t="shared" si="2"/>
        <v>4142.3</v>
      </c>
      <c r="AI50" s="36">
        <f t="shared" si="2"/>
        <v>4145.2</v>
      </c>
      <c r="AJ50" s="36">
        <f t="shared" si="2"/>
        <v>4149.1000000000004</v>
      </c>
    </row>
    <row r="51" spans="1:36" outlineLevel="1">
      <c r="A51" s="33"/>
      <c r="B51" s="63" t="s">
        <v>95</v>
      </c>
      <c r="C51" s="36"/>
      <c r="D51" s="36"/>
      <c r="E51" s="36">
        <f t="shared" si="0"/>
        <v>31.161000000000001</v>
      </c>
      <c r="F51" s="36">
        <f t="shared" si="3"/>
        <v>31.35</v>
      </c>
      <c r="G51" s="36">
        <f t="shared" si="3"/>
        <v>31.524000000000001</v>
      </c>
      <c r="H51" s="36">
        <f t="shared" si="3"/>
        <v>31.706</v>
      </c>
      <c r="I51" s="36">
        <f t="shared" si="3"/>
        <v>31.882000000000001</v>
      </c>
      <c r="J51" s="36">
        <f t="shared" si="3"/>
        <v>32.020000000000003</v>
      </c>
      <c r="K51" s="36">
        <f t="shared" si="3"/>
        <v>32.020000000000003</v>
      </c>
      <c r="L51" s="36">
        <f t="shared" si="3"/>
        <v>32.020000000000003</v>
      </c>
      <c r="M51" s="36">
        <f t="shared" si="2"/>
        <v>32.201000000000001</v>
      </c>
      <c r="N51" s="36">
        <f t="shared" si="2"/>
        <v>32.201000000000001</v>
      </c>
      <c r="O51" s="36">
        <f t="shared" si="2"/>
        <v>32.558</v>
      </c>
      <c r="P51" s="36">
        <f t="shared" si="2"/>
        <v>32.723999999999997</v>
      </c>
      <c r="Q51" s="36">
        <f t="shared" si="2"/>
        <v>32.723999999999997</v>
      </c>
      <c r="R51" s="36">
        <f t="shared" si="2"/>
        <v>32.723999999999997</v>
      </c>
      <c r="S51" s="36">
        <f t="shared" si="2"/>
        <v>32.829000000000001</v>
      </c>
      <c r="T51" s="36">
        <f t="shared" si="2"/>
        <v>33.027000000000001</v>
      </c>
      <c r="U51" s="36">
        <f t="shared" si="2"/>
        <v>33.216000000000001</v>
      </c>
      <c r="V51" s="36">
        <f t="shared" si="2"/>
        <v>33.392000000000003</v>
      </c>
      <c r="W51" s="36">
        <f t="shared" si="2"/>
        <v>33.566000000000003</v>
      </c>
      <c r="X51" s="36">
        <f t="shared" si="2"/>
        <v>33.566000000000003</v>
      </c>
      <c r="Y51" s="36">
        <f t="shared" si="2"/>
        <v>33.566000000000003</v>
      </c>
      <c r="Z51" s="36">
        <f t="shared" si="2"/>
        <v>33.686</v>
      </c>
      <c r="AA51" s="36">
        <f t="shared" si="2"/>
        <v>33.970999999999997</v>
      </c>
      <c r="AB51" s="36">
        <f t="shared" ref="AB51:AJ58" si="4">IF(AB23=0,AA51,AB23)</f>
        <v>34.058</v>
      </c>
      <c r="AC51" s="36">
        <f t="shared" si="4"/>
        <v>34.231000000000002</v>
      </c>
      <c r="AD51" s="36">
        <f t="shared" si="4"/>
        <v>34.231000000000002</v>
      </c>
      <c r="AE51" s="36">
        <f t="shared" si="4"/>
        <v>34.231000000000002</v>
      </c>
      <c r="AF51" s="36">
        <f t="shared" si="4"/>
        <v>34.231000000000002</v>
      </c>
      <c r="AG51" s="36">
        <f t="shared" si="4"/>
        <v>34.43</v>
      </c>
      <c r="AH51" s="36">
        <f t="shared" si="4"/>
        <v>34.588000000000001</v>
      </c>
      <c r="AI51" s="36">
        <f t="shared" si="4"/>
        <v>34.673000000000002</v>
      </c>
      <c r="AJ51" s="36">
        <f t="shared" si="4"/>
        <v>34.792999999999999</v>
      </c>
    </row>
    <row r="52" spans="1:36" outlineLevel="1">
      <c r="A52" s="33"/>
      <c r="B52" s="63" t="s">
        <v>99</v>
      </c>
      <c r="C52" s="36"/>
      <c r="D52" s="36"/>
      <c r="E52" s="36">
        <f t="shared" si="0"/>
        <v>199.32</v>
      </c>
      <c r="F52" s="36">
        <f t="shared" si="3"/>
        <v>199.34</v>
      </c>
      <c r="G52" s="36">
        <f t="shared" si="3"/>
        <v>199.35</v>
      </c>
      <c r="H52" s="36">
        <f t="shared" si="3"/>
        <v>199.36</v>
      </c>
      <c r="I52" s="36">
        <f t="shared" si="3"/>
        <v>199.38</v>
      </c>
      <c r="J52" s="36">
        <f t="shared" si="3"/>
        <v>199.42</v>
      </c>
      <c r="K52" s="36">
        <f t="shared" si="3"/>
        <v>199.42</v>
      </c>
      <c r="L52" s="36">
        <f t="shared" si="3"/>
        <v>199.42</v>
      </c>
      <c r="M52" s="36">
        <f t="shared" si="3"/>
        <v>199.43</v>
      </c>
      <c r="N52" s="36">
        <f t="shared" si="3"/>
        <v>199.43</v>
      </c>
      <c r="O52" s="36">
        <f t="shared" si="3"/>
        <v>199.46</v>
      </c>
      <c r="P52" s="36">
        <f t="shared" si="3"/>
        <v>199.47</v>
      </c>
      <c r="Q52" s="36">
        <f t="shared" si="3"/>
        <v>199.47</v>
      </c>
      <c r="R52" s="36">
        <f t="shared" si="3"/>
        <v>199.47</v>
      </c>
      <c r="S52" s="36">
        <f t="shared" si="3"/>
        <v>199.51</v>
      </c>
      <c r="T52" s="36">
        <f t="shared" si="3"/>
        <v>199.53</v>
      </c>
      <c r="U52" s="36">
        <f t="shared" si="3"/>
        <v>199.54</v>
      </c>
      <c r="V52" s="36">
        <f t="shared" ref="V52:AA58" si="5">IF(V24=0,U52,V24)</f>
        <v>199.55</v>
      </c>
      <c r="W52" s="36">
        <f t="shared" si="5"/>
        <v>199.57</v>
      </c>
      <c r="X52" s="36">
        <f t="shared" si="5"/>
        <v>199.57</v>
      </c>
      <c r="Y52" s="36">
        <f t="shared" si="5"/>
        <v>199.57</v>
      </c>
      <c r="Z52" s="36">
        <f t="shared" si="5"/>
        <v>199.61</v>
      </c>
      <c r="AA52" s="36">
        <f t="shared" si="5"/>
        <v>199.62</v>
      </c>
      <c r="AB52" s="36">
        <f t="shared" si="4"/>
        <v>199.64</v>
      </c>
      <c r="AC52" s="36">
        <f t="shared" si="4"/>
        <v>199.65</v>
      </c>
      <c r="AD52" s="36">
        <f t="shared" si="4"/>
        <v>199.65</v>
      </c>
      <c r="AE52" s="36">
        <f t="shared" si="4"/>
        <v>199.65</v>
      </c>
      <c r="AF52" s="36">
        <f t="shared" si="4"/>
        <v>199.65</v>
      </c>
      <c r="AG52" s="36">
        <f t="shared" si="4"/>
        <v>199.71</v>
      </c>
      <c r="AH52" s="36">
        <f t="shared" si="4"/>
        <v>199.72</v>
      </c>
      <c r="AI52" s="36">
        <f t="shared" si="4"/>
        <v>199.73</v>
      </c>
      <c r="AJ52" s="36">
        <f t="shared" si="4"/>
        <v>199.75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239.81</v>
      </c>
      <c r="F53" s="36">
        <f t="shared" si="3"/>
        <v>243.06</v>
      </c>
      <c r="G53" s="36">
        <f t="shared" si="3"/>
        <v>246.22</v>
      </c>
      <c r="H53" s="36">
        <f t="shared" si="3"/>
        <v>249.17</v>
      </c>
      <c r="I53" s="36">
        <f t="shared" si="3"/>
        <v>251.72</v>
      </c>
      <c r="J53" s="36">
        <f t="shared" si="3"/>
        <v>253.17</v>
      </c>
      <c r="K53" s="36">
        <f t="shared" si="3"/>
        <v>253.17</v>
      </c>
      <c r="L53" s="36">
        <f t="shared" si="3"/>
        <v>253.17</v>
      </c>
      <c r="M53" s="36">
        <f t="shared" si="3"/>
        <v>256.54000000000002</v>
      </c>
      <c r="N53" s="36">
        <f t="shared" si="3"/>
        <v>256.54000000000002</v>
      </c>
      <c r="O53" s="36">
        <f t="shared" si="3"/>
        <v>261.67</v>
      </c>
      <c r="P53" s="36">
        <f t="shared" si="3"/>
        <v>263.73</v>
      </c>
      <c r="Q53" s="36">
        <f t="shared" si="3"/>
        <v>263.73</v>
      </c>
      <c r="R53" s="36">
        <f t="shared" si="3"/>
        <v>263.73</v>
      </c>
      <c r="S53" s="36">
        <f t="shared" si="3"/>
        <v>264.95</v>
      </c>
      <c r="T53" s="36">
        <f t="shared" si="3"/>
        <v>268.64999999999998</v>
      </c>
      <c r="U53" s="36">
        <f t="shared" si="3"/>
        <v>272.18</v>
      </c>
      <c r="V53" s="36">
        <f t="shared" si="5"/>
        <v>275.25</v>
      </c>
      <c r="W53" s="36">
        <f t="shared" si="5"/>
        <v>277.95999999999998</v>
      </c>
      <c r="X53" s="36">
        <f t="shared" si="5"/>
        <v>277.95999999999998</v>
      </c>
      <c r="Y53" s="36">
        <f t="shared" si="5"/>
        <v>277.95999999999998</v>
      </c>
      <c r="Z53" s="36">
        <f t="shared" si="5"/>
        <v>279.60000000000002</v>
      </c>
      <c r="AA53" s="36">
        <f t="shared" si="5"/>
        <v>283.20999999999998</v>
      </c>
      <c r="AB53" s="36">
        <f t="shared" si="4"/>
        <v>287.45</v>
      </c>
      <c r="AC53" s="36">
        <f t="shared" si="4"/>
        <v>290.36</v>
      </c>
      <c r="AD53" s="36">
        <f t="shared" si="4"/>
        <v>290.36</v>
      </c>
      <c r="AE53" s="36">
        <f t="shared" si="4"/>
        <v>290.36</v>
      </c>
      <c r="AF53" s="36">
        <f t="shared" si="4"/>
        <v>290.36</v>
      </c>
      <c r="AG53" s="36">
        <f t="shared" si="4"/>
        <v>292.33999999999997</v>
      </c>
      <c r="AH53" s="36">
        <f t="shared" si="4"/>
        <v>293.81</v>
      </c>
      <c r="AI53" s="36">
        <f t="shared" si="4"/>
        <v>294.88</v>
      </c>
      <c r="AJ53" s="36">
        <f t="shared" si="4"/>
        <v>296.44</v>
      </c>
    </row>
    <row r="54" spans="1:36" outlineLevel="1">
      <c r="A54" s="33"/>
      <c r="B54" s="63" t="s">
        <v>96</v>
      </c>
      <c r="C54" s="36"/>
      <c r="D54" s="36"/>
      <c r="E54" s="36">
        <f t="shared" si="0"/>
        <v>210.66</v>
      </c>
      <c r="F54" s="36">
        <f t="shared" si="3"/>
        <v>211.96</v>
      </c>
      <c r="G54" s="36">
        <f t="shared" si="3"/>
        <v>213.27</v>
      </c>
      <c r="H54" s="36">
        <f t="shared" si="3"/>
        <v>214.68</v>
      </c>
      <c r="I54" s="36">
        <f t="shared" si="3"/>
        <v>215.93</v>
      </c>
      <c r="J54" s="36">
        <f t="shared" si="3"/>
        <v>216.74</v>
      </c>
      <c r="K54" s="36">
        <f t="shared" si="3"/>
        <v>216.74</v>
      </c>
      <c r="L54" s="36">
        <f t="shared" si="3"/>
        <v>216.74</v>
      </c>
      <c r="M54" s="36">
        <f t="shared" si="3"/>
        <v>218.15</v>
      </c>
      <c r="N54" s="36">
        <f t="shared" si="3"/>
        <v>218.15</v>
      </c>
      <c r="O54" s="36">
        <f t="shared" si="3"/>
        <v>220.92</v>
      </c>
      <c r="P54" s="36">
        <f t="shared" si="3"/>
        <v>222.23</v>
      </c>
      <c r="Q54" s="36">
        <f t="shared" si="3"/>
        <v>222.23</v>
      </c>
      <c r="R54" s="36">
        <f t="shared" si="3"/>
        <v>222.23</v>
      </c>
      <c r="S54" s="36">
        <f t="shared" si="3"/>
        <v>222.95</v>
      </c>
      <c r="T54" s="36">
        <f t="shared" si="3"/>
        <v>224.29</v>
      </c>
      <c r="U54" s="36">
        <f t="shared" si="3"/>
        <v>225.83</v>
      </c>
      <c r="V54" s="36">
        <f t="shared" si="5"/>
        <v>227.25</v>
      </c>
      <c r="W54" s="36">
        <f t="shared" si="5"/>
        <v>228.62</v>
      </c>
      <c r="X54" s="36">
        <f t="shared" si="5"/>
        <v>228.62</v>
      </c>
      <c r="Y54" s="36">
        <f t="shared" si="5"/>
        <v>228.62</v>
      </c>
      <c r="Z54" s="36">
        <f t="shared" si="5"/>
        <v>229.67</v>
      </c>
      <c r="AA54" s="36">
        <f t="shared" si="5"/>
        <v>230.96</v>
      </c>
      <c r="AB54" s="36">
        <f t="shared" si="4"/>
        <v>232.38</v>
      </c>
      <c r="AC54" s="36">
        <f t="shared" si="4"/>
        <v>233.83</v>
      </c>
      <c r="AD54" s="36">
        <f t="shared" si="4"/>
        <v>233.83</v>
      </c>
      <c r="AE54" s="36">
        <f t="shared" si="4"/>
        <v>233.83</v>
      </c>
      <c r="AF54" s="36">
        <f t="shared" si="4"/>
        <v>233.83</v>
      </c>
      <c r="AG54" s="36">
        <f t="shared" si="4"/>
        <v>235.89</v>
      </c>
      <c r="AH54" s="36">
        <f t="shared" si="4"/>
        <v>236.87</v>
      </c>
      <c r="AI54" s="36">
        <f t="shared" si="4"/>
        <v>237.72</v>
      </c>
      <c r="AJ54" s="36">
        <f t="shared" si="4"/>
        <v>238.74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1533</v>
      </c>
      <c r="F55" s="36">
        <f t="shared" si="3"/>
        <v>1534.3</v>
      </c>
      <c r="G55" s="36">
        <f t="shared" si="3"/>
        <v>1535.6</v>
      </c>
      <c r="H55" s="36">
        <f t="shared" si="3"/>
        <v>1536.8</v>
      </c>
      <c r="I55" s="36">
        <f t="shared" si="3"/>
        <v>1538</v>
      </c>
      <c r="J55" s="36">
        <f t="shared" si="3"/>
        <v>15400</v>
      </c>
      <c r="K55" s="36">
        <f t="shared" si="3"/>
        <v>15400</v>
      </c>
      <c r="L55" s="36">
        <f t="shared" si="3"/>
        <v>15400</v>
      </c>
      <c r="M55" s="36">
        <f t="shared" si="3"/>
        <v>1541.3</v>
      </c>
      <c r="N55" s="36">
        <f t="shared" si="3"/>
        <v>1541.3</v>
      </c>
      <c r="O55" s="36">
        <f t="shared" si="3"/>
        <v>1543.7</v>
      </c>
      <c r="P55" s="36">
        <f t="shared" si="3"/>
        <v>1544.8</v>
      </c>
      <c r="Q55" s="36">
        <f t="shared" si="3"/>
        <v>1544.8</v>
      </c>
      <c r="R55" s="36">
        <f t="shared" si="3"/>
        <v>1544.8</v>
      </c>
      <c r="S55" s="36">
        <f t="shared" si="3"/>
        <v>1546.8</v>
      </c>
      <c r="T55" s="36">
        <f t="shared" si="3"/>
        <v>1548</v>
      </c>
      <c r="U55" s="36">
        <f t="shared" si="3"/>
        <v>1549.3</v>
      </c>
      <c r="V55" s="36">
        <f t="shared" si="5"/>
        <v>1550.5</v>
      </c>
      <c r="W55" s="36">
        <f t="shared" si="5"/>
        <v>1551.8</v>
      </c>
      <c r="X55" s="36">
        <f t="shared" si="5"/>
        <v>1551.8</v>
      </c>
      <c r="Y55" s="36">
        <f t="shared" si="5"/>
        <v>1551.8</v>
      </c>
      <c r="Z55" s="36">
        <f t="shared" si="5"/>
        <v>1554.2</v>
      </c>
      <c r="AA55" s="36">
        <f t="shared" si="5"/>
        <v>1556</v>
      </c>
      <c r="AB55" s="36">
        <f t="shared" si="4"/>
        <v>1556.7</v>
      </c>
      <c r="AC55" s="36">
        <f t="shared" si="4"/>
        <v>1558</v>
      </c>
      <c r="AD55" s="36">
        <f t="shared" si="4"/>
        <v>1558</v>
      </c>
      <c r="AE55" s="36">
        <f t="shared" si="4"/>
        <v>1558</v>
      </c>
      <c r="AF55" s="36">
        <f t="shared" si="4"/>
        <v>1558</v>
      </c>
      <c r="AG55" s="36">
        <f t="shared" si="4"/>
        <v>1561.3</v>
      </c>
      <c r="AH55" s="36">
        <f t="shared" si="4"/>
        <v>1562.2</v>
      </c>
      <c r="AI55" s="36">
        <f t="shared" si="4"/>
        <v>1563.2</v>
      </c>
      <c r="AJ55" s="36">
        <f t="shared" si="4"/>
        <v>1564.2</v>
      </c>
    </row>
    <row r="56" spans="1:36" outlineLevel="1">
      <c r="A56" s="33"/>
      <c r="B56" s="64" t="s">
        <v>97</v>
      </c>
      <c r="C56" s="36"/>
      <c r="D56" s="36"/>
      <c r="E56" s="36">
        <f t="shared" si="0"/>
        <v>29.206</v>
      </c>
      <c r="F56" s="36">
        <f t="shared" si="3"/>
        <v>29.341000000000001</v>
      </c>
      <c r="G56" s="36">
        <f t="shared" si="3"/>
        <v>29.388000000000002</v>
      </c>
      <c r="H56" s="36">
        <f t="shared" si="3"/>
        <v>29.477</v>
      </c>
      <c r="I56" s="36">
        <f t="shared" si="3"/>
        <v>29.745999999999999</v>
      </c>
      <c r="J56" s="36">
        <f t="shared" si="3"/>
        <v>30.117000000000001</v>
      </c>
      <c r="K56" s="36">
        <f t="shared" si="3"/>
        <v>30.117000000000001</v>
      </c>
      <c r="L56" s="36">
        <f t="shared" si="3"/>
        <v>30.117000000000001</v>
      </c>
      <c r="M56" s="36">
        <f t="shared" si="3"/>
        <v>30.248000000000001</v>
      </c>
      <c r="N56" s="36">
        <f t="shared" si="3"/>
        <v>30.248000000000001</v>
      </c>
      <c r="O56" s="36">
        <f t="shared" si="3"/>
        <v>30.544</v>
      </c>
      <c r="P56" s="36">
        <f t="shared" si="3"/>
        <v>30.527000000000001</v>
      </c>
      <c r="Q56" s="36">
        <f t="shared" si="3"/>
        <v>30.527000000000001</v>
      </c>
      <c r="R56" s="36">
        <f t="shared" si="3"/>
        <v>30.527000000000001</v>
      </c>
      <c r="S56" s="36">
        <f t="shared" si="3"/>
        <v>31.027999999999999</v>
      </c>
      <c r="T56" s="36">
        <f t="shared" si="3"/>
        <v>31.181999999999999</v>
      </c>
      <c r="U56" s="36">
        <f t="shared" si="3"/>
        <v>31.317</v>
      </c>
      <c r="V56" s="36">
        <f t="shared" si="5"/>
        <v>31.462</v>
      </c>
      <c r="W56" s="36">
        <f t="shared" si="5"/>
        <v>31.6</v>
      </c>
      <c r="X56" s="36">
        <f t="shared" si="5"/>
        <v>31.6</v>
      </c>
      <c r="Y56" s="36">
        <f t="shared" si="5"/>
        <v>31.6</v>
      </c>
      <c r="Z56" s="36">
        <f t="shared" si="5"/>
        <v>31.891999999999999</v>
      </c>
      <c r="AA56" s="36">
        <f t="shared" si="5"/>
        <v>31.972999999999999</v>
      </c>
      <c r="AB56" s="36">
        <f t="shared" si="4"/>
        <v>32.057000000000002</v>
      </c>
      <c r="AC56" s="36">
        <f t="shared" si="4"/>
        <v>32.14</v>
      </c>
      <c r="AD56" s="36">
        <f t="shared" si="4"/>
        <v>32.14</v>
      </c>
      <c r="AE56" s="36">
        <f t="shared" si="4"/>
        <v>32.14</v>
      </c>
      <c r="AF56" s="36">
        <f t="shared" si="4"/>
        <v>32.14</v>
      </c>
      <c r="AG56" s="36">
        <f t="shared" si="4"/>
        <v>32.453000000000003</v>
      </c>
      <c r="AH56" s="36">
        <f t="shared" si="4"/>
        <v>32.601999999999997</v>
      </c>
      <c r="AI56" s="36">
        <f t="shared" si="4"/>
        <v>32.752000000000002</v>
      </c>
      <c r="AJ56" s="36">
        <f t="shared" si="4"/>
        <v>32.752000000000002</v>
      </c>
    </row>
    <row r="57" spans="1:36" outlineLevel="1">
      <c r="A57" s="33"/>
      <c r="B57" s="65" t="s">
        <v>56</v>
      </c>
      <c r="C57" s="36"/>
      <c r="D57" s="36"/>
      <c r="E57" s="36">
        <f t="shared" si="0"/>
        <v>47.256999999999998</v>
      </c>
      <c r="F57" s="36">
        <f t="shared" si="3"/>
        <v>47.398000000000003</v>
      </c>
      <c r="G57" s="36">
        <f t="shared" si="3"/>
        <v>47.518999999999998</v>
      </c>
      <c r="H57" s="36">
        <f t="shared" si="3"/>
        <v>47.65</v>
      </c>
      <c r="I57" s="36">
        <f t="shared" si="3"/>
        <v>47.801000000000002</v>
      </c>
      <c r="J57" s="36">
        <f t="shared" si="3"/>
        <v>48.206000000000003</v>
      </c>
      <c r="K57" s="36">
        <f t="shared" si="3"/>
        <v>48.206000000000003</v>
      </c>
      <c r="L57" s="36">
        <f t="shared" si="3"/>
        <v>48.206000000000003</v>
      </c>
      <c r="M57" s="36">
        <f t="shared" si="3"/>
        <v>48.341999999999999</v>
      </c>
      <c r="N57" s="36">
        <f t="shared" si="3"/>
        <v>48.341999999999999</v>
      </c>
      <c r="O57" s="36">
        <f t="shared" si="3"/>
        <v>48.656999999999996</v>
      </c>
      <c r="P57" s="36">
        <f t="shared" si="3"/>
        <v>48.793999999999997</v>
      </c>
      <c r="Q57" s="36">
        <f t="shared" si="3"/>
        <v>48.793999999999997</v>
      </c>
      <c r="R57" s="36">
        <f t="shared" si="3"/>
        <v>48.793999999999997</v>
      </c>
      <c r="S57" s="36">
        <f t="shared" si="3"/>
        <v>49.232999999999997</v>
      </c>
      <c r="T57" s="36">
        <f t="shared" si="3"/>
        <v>49.362000000000002</v>
      </c>
      <c r="U57" s="36">
        <f t="shared" si="3"/>
        <v>49.511000000000003</v>
      </c>
      <c r="V57" s="36">
        <f t="shared" si="5"/>
        <v>49.65</v>
      </c>
      <c r="W57" s="36">
        <f t="shared" si="5"/>
        <v>49.793999999999997</v>
      </c>
      <c r="X57" s="36">
        <f t="shared" si="5"/>
        <v>49.793999999999997</v>
      </c>
      <c r="Y57" s="36">
        <f t="shared" si="5"/>
        <v>49.793999999999997</v>
      </c>
      <c r="Z57" s="36">
        <f t="shared" si="5"/>
        <v>49.793999999999997</v>
      </c>
      <c r="AA57" s="36">
        <f t="shared" si="5"/>
        <v>49.942999999999998</v>
      </c>
      <c r="AB57" s="36">
        <f t="shared" si="4"/>
        <v>49.942999999999998</v>
      </c>
      <c r="AC57" s="36">
        <f t="shared" si="4"/>
        <v>49.97</v>
      </c>
      <c r="AD57" s="36">
        <f t="shared" si="4"/>
        <v>49.97</v>
      </c>
      <c r="AE57" s="36">
        <f t="shared" si="4"/>
        <v>49.97</v>
      </c>
      <c r="AF57" s="36">
        <f t="shared" si="4"/>
        <v>49.97</v>
      </c>
      <c r="AG57" s="36">
        <f t="shared" si="4"/>
        <v>50.326999999999998</v>
      </c>
      <c r="AH57" s="36">
        <f t="shared" si="4"/>
        <v>50.44</v>
      </c>
      <c r="AI57" s="36">
        <f t="shared" si="4"/>
        <v>50.610999999999997</v>
      </c>
      <c r="AJ57" s="36">
        <f t="shared" si="4"/>
        <v>50.762</v>
      </c>
    </row>
    <row r="58" spans="1:36" outlineLevel="1">
      <c r="A58" s="33"/>
      <c r="B58" s="39" t="s">
        <v>20</v>
      </c>
      <c r="C58" s="36"/>
      <c r="D58" s="36"/>
      <c r="E58" s="36">
        <f t="shared" si="0"/>
        <v>755.81</v>
      </c>
      <c r="F58" s="36">
        <f t="shared" ref="F58:U58" si="6">IF(F30=0,E58,F30)</f>
        <v>756.47</v>
      </c>
      <c r="G58" s="36">
        <f t="shared" si="6"/>
        <v>757.14</v>
      </c>
      <c r="H58" s="36">
        <f t="shared" si="6"/>
        <v>757.8</v>
      </c>
      <c r="I58" s="36">
        <f t="shared" si="6"/>
        <v>758.45</v>
      </c>
      <c r="J58" s="36">
        <f t="shared" si="6"/>
        <v>759.48</v>
      </c>
      <c r="K58" s="36">
        <f t="shared" si="6"/>
        <v>759.48</v>
      </c>
      <c r="L58" s="36">
        <f t="shared" si="6"/>
        <v>759.48</v>
      </c>
      <c r="M58" s="36">
        <f t="shared" si="6"/>
        <v>760.08</v>
      </c>
      <c r="N58" s="36">
        <f t="shared" si="6"/>
        <v>760.08</v>
      </c>
      <c r="O58" s="36">
        <f t="shared" si="6"/>
        <v>761.4</v>
      </c>
      <c r="P58" s="36">
        <f t="shared" si="6"/>
        <v>762.02</v>
      </c>
      <c r="Q58" s="36">
        <f t="shared" si="6"/>
        <v>762.02</v>
      </c>
      <c r="R58" s="36">
        <f t="shared" si="6"/>
        <v>762.02</v>
      </c>
      <c r="S58" s="36">
        <f t="shared" si="6"/>
        <v>762.98</v>
      </c>
      <c r="T58" s="36">
        <f t="shared" si="6"/>
        <v>763.61</v>
      </c>
      <c r="U58" s="36">
        <f t="shared" si="6"/>
        <v>764.26</v>
      </c>
      <c r="V58" s="36">
        <f t="shared" si="5"/>
        <v>764.91</v>
      </c>
      <c r="W58" s="36">
        <f t="shared" si="5"/>
        <v>765.56</v>
      </c>
      <c r="X58" s="36">
        <f t="shared" si="5"/>
        <v>765.56</v>
      </c>
      <c r="Y58" s="36">
        <f t="shared" si="5"/>
        <v>765.56</v>
      </c>
      <c r="Z58" s="36">
        <f t="shared" si="5"/>
        <v>766.57</v>
      </c>
      <c r="AA58" s="36">
        <f t="shared" si="5"/>
        <v>767.37</v>
      </c>
      <c r="AB58" s="36">
        <f t="shared" si="4"/>
        <v>767.8</v>
      </c>
      <c r="AC58" s="36">
        <f t="shared" si="4"/>
        <v>768.42</v>
      </c>
      <c r="AD58" s="36">
        <f t="shared" si="4"/>
        <v>768.42</v>
      </c>
      <c r="AE58" s="36">
        <f t="shared" si="4"/>
        <v>768.42</v>
      </c>
      <c r="AF58" s="36">
        <f t="shared" si="4"/>
        <v>768.42</v>
      </c>
      <c r="AG58" s="36">
        <f t="shared" si="4"/>
        <v>770</v>
      </c>
      <c r="AH58" s="36">
        <f t="shared" si="4"/>
        <v>770.5</v>
      </c>
      <c r="AI58" s="36">
        <f t="shared" si="4"/>
        <v>770.95</v>
      </c>
      <c r="AJ58" s="36">
        <f t="shared" si="4"/>
        <v>771.44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13043.20000000007</v>
      </c>
      <c r="G72" s="21">
        <f>(G33-F33)*$D$72</f>
        <v>11766.400000001886</v>
      </c>
      <c r="H72" s="21">
        <f t="shared" ref="H72:AJ72" si="7">(H33-G33)*$D$72</f>
        <v>13724.799999999232</v>
      </c>
      <c r="I72" s="21">
        <f t="shared" si="7"/>
        <v>10985.599999999977</v>
      </c>
      <c r="J72" s="21">
        <f t="shared" si="7"/>
        <v>12672.000000000116</v>
      </c>
      <c r="K72" s="21">
        <f t="shared" si="7"/>
        <v>0</v>
      </c>
      <c r="L72" s="21">
        <f t="shared" si="7"/>
        <v>0</v>
      </c>
      <c r="M72" s="21">
        <f t="shared" si="7"/>
        <v>12502.400000000489</v>
      </c>
      <c r="N72" s="21">
        <f t="shared" si="7"/>
        <v>0</v>
      </c>
      <c r="O72" s="21">
        <f t="shared" si="7"/>
        <v>24697.599999999511</v>
      </c>
      <c r="P72" s="21">
        <f t="shared" si="7"/>
        <v>8604.8000000009779</v>
      </c>
      <c r="Q72" s="21">
        <f t="shared" si="7"/>
        <v>0</v>
      </c>
      <c r="R72" s="21">
        <f t="shared" si="7"/>
        <v>0</v>
      </c>
      <c r="S72" s="21">
        <f t="shared" si="7"/>
        <v>12502.399999997579</v>
      </c>
      <c r="T72" s="21">
        <f t="shared" si="7"/>
        <v>13283.200000002398</v>
      </c>
      <c r="U72" s="21">
        <f t="shared" si="7"/>
        <v>14073.599999997532</v>
      </c>
      <c r="V72" s="21">
        <f t="shared" si="7"/>
        <v>12780.800000001909</v>
      </c>
      <c r="W72" s="21">
        <f t="shared" si="7"/>
        <v>12083.199999999488</v>
      </c>
      <c r="X72" s="21">
        <f t="shared" si="7"/>
        <v>0</v>
      </c>
      <c r="Y72" s="21">
        <f t="shared" si="7"/>
        <v>0</v>
      </c>
      <c r="Z72" s="21">
        <f t="shared" si="7"/>
        <v>14448.000000001048</v>
      </c>
      <c r="AA72" s="21">
        <f t="shared" si="7"/>
        <v>12444.799999997485</v>
      </c>
      <c r="AB72" s="21">
        <f t="shared" si="7"/>
        <v>14214.400000000023</v>
      </c>
      <c r="AC72" s="21">
        <f t="shared" si="7"/>
        <v>12473.600000000442</v>
      </c>
      <c r="AD72" s="21">
        <f t="shared" si="7"/>
        <v>0</v>
      </c>
      <c r="AE72" s="21">
        <f t="shared" si="7"/>
        <v>0</v>
      </c>
      <c r="AF72" s="21">
        <f t="shared" si="7"/>
        <v>0</v>
      </c>
      <c r="AG72" s="21">
        <f t="shared" si="7"/>
        <v>20316.800000000512</v>
      </c>
      <c r="AH72" s="21">
        <f t="shared" si="7"/>
        <v>7974.4000000006054</v>
      </c>
      <c r="AI72" s="21">
        <f t="shared" si="7"/>
        <v>6652.7999999991152</v>
      </c>
      <c r="AJ72" s="21">
        <f t="shared" si="7"/>
        <v>8281.5999999991618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2636.8000000002212</v>
      </c>
      <c r="G73" s="21">
        <f t="shared" ref="G73:AJ73" si="8">(G34-F34)*$D$73</f>
        <v>2428.7999999996828</v>
      </c>
      <c r="H73" s="21">
        <f t="shared" si="8"/>
        <v>2387.2000000003027</v>
      </c>
      <c r="I73" s="21">
        <f t="shared" si="8"/>
        <v>2355.199999999968</v>
      </c>
      <c r="J73" s="21">
        <f t="shared" si="8"/>
        <v>2854.399999999805</v>
      </c>
      <c r="K73" s="21">
        <f t="shared" si="8"/>
        <v>0</v>
      </c>
      <c r="L73" s="21">
        <f t="shared" si="8"/>
        <v>0</v>
      </c>
      <c r="M73" s="21">
        <f t="shared" si="8"/>
        <v>2819.1999999999098</v>
      </c>
      <c r="N73" s="21">
        <f t="shared" si="8"/>
        <v>0</v>
      </c>
      <c r="O73" s="21">
        <f t="shared" si="8"/>
        <v>7776.0000000002037</v>
      </c>
      <c r="P73" s="21">
        <f t="shared" si="8"/>
        <v>-1472.0000000001164</v>
      </c>
      <c r="Q73" s="21">
        <f t="shared" si="8"/>
        <v>0</v>
      </c>
      <c r="R73" s="21">
        <f t="shared" si="8"/>
        <v>0</v>
      </c>
      <c r="S73" s="21">
        <f t="shared" si="8"/>
        <v>2604.8000000002503</v>
      </c>
      <c r="T73" s="21">
        <f t="shared" si="8"/>
        <v>2915.1999999998225</v>
      </c>
      <c r="U73" s="21">
        <f t="shared" si="8"/>
        <v>2739.1999999999825</v>
      </c>
      <c r="V73" s="21">
        <f t="shared" si="8"/>
        <v>2457.6000000000931</v>
      </c>
      <c r="W73" s="21">
        <f t="shared" si="8"/>
        <v>2057.6000000000931</v>
      </c>
      <c r="X73" s="21">
        <f t="shared" si="8"/>
        <v>0</v>
      </c>
      <c r="Y73" s="21">
        <f t="shared" si="8"/>
        <v>0</v>
      </c>
      <c r="Z73" s="21">
        <f t="shared" si="8"/>
        <v>3708.7999999999738</v>
      </c>
      <c r="AA73" s="21">
        <f t="shared" si="8"/>
        <v>2953.6000000000058</v>
      </c>
      <c r="AB73" s="21">
        <f t="shared" si="8"/>
        <v>2684.7999999998137</v>
      </c>
      <c r="AC73" s="21">
        <f t="shared" si="8"/>
        <v>2300.800000000163</v>
      </c>
      <c r="AD73" s="21">
        <f t="shared" si="8"/>
        <v>0</v>
      </c>
      <c r="AE73" s="21">
        <f t="shared" si="8"/>
        <v>0</v>
      </c>
      <c r="AF73" s="21">
        <f t="shared" si="8"/>
        <v>0</v>
      </c>
      <c r="AG73" s="21">
        <f t="shared" si="8"/>
        <v>4588.799999999901</v>
      </c>
      <c r="AH73" s="21">
        <f t="shared" si="8"/>
        <v>1865.599999999904</v>
      </c>
      <c r="AI73" s="21">
        <f t="shared" si="8"/>
        <v>1040.0000000001455</v>
      </c>
      <c r="AJ73" s="21">
        <f t="shared" si="8"/>
        <v>1439.9999999997817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15000</v>
      </c>
      <c r="G74" s="21">
        <f t="shared" ref="G74:AJ74" si="9">(G35-F35)*$D$74</f>
        <v>-30000</v>
      </c>
      <c r="H74" s="21">
        <f t="shared" si="9"/>
        <v>60000</v>
      </c>
      <c r="I74" s="21">
        <f t="shared" si="9"/>
        <v>13000</v>
      </c>
      <c r="J74" s="21">
        <f t="shared" si="9"/>
        <v>15000</v>
      </c>
      <c r="K74" s="21">
        <f t="shared" si="9"/>
        <v>0</v>
      </c>
      <c r="L74" s="21">
        <f t="shared" si="9"/>
        <v>0</v>
      </c>
      <c r="M74" s="21">
        <f t="shared" si="9"/>
        <v>15000</v>
      </c>
      <c r="N74" s="21">
        <f t="shared" si="9"/>
        <v>0</v>
      </c>
      <c r="O74" s="21">
        <f t="shared" si="9"/>
        <v>27000</v>
      </c>
      <c r="P74" s="21">
        <f t="shared" si="9"/>
        <v>12000</v>
      </c>
      <c r="Q74" s="21">
        <f t="shared" si="9"/>
        <v>0</v>
      </c>
      <c r="R74" s="21">
        <f t="shared" si="9"/>
        <v>0</v>
      </c>
      <c r="S74" s="21">
        <f t="shared" si="9"/>
        <v>15000</v>
      </c>
      <c r="T74" s="21">
        <f t="shared" si="9"/>
        <v>16000</v>
      </c>
      <c r="U74" s="21">
        <f t="shared" si="9"/>
        <v>16000</v>
      </c>
      <c r="V74" s="21">
        <f t="shared" si="9"/>
        <v>14299.999999999272</v>
      </c>
      <c r="W74" s="21">
        <f t="shared" si="9"/>
        <v>15700.000000000728</v>
      </c>
      <c r="X74" s="21">
        <f t="shared" si="9"/>
        <v>0</v>
      </c>
      <c r="Y74" s="21">
        <f t="shared" si="9"/>
        <v>0</v>
      </c>
      <c r="Z74" s="21">
        <f t="shared" si="9"/>
        <v>17000</v>
      </c>
      <c r="AA74" s="21">
        <f t="shared" si="9"/>
        <v>21000</v>
      </c>
      <c r="AB74" s="21">
        <f t="shared" si="9"/>
        <v>10000</v>
      </c>
      <c r="AC74" s="21">
        <f t="shared" si="9"/>
        <v>15000</v>
      </c>
      <c r="AD74" s="21">
        <f t="shared" si="9"/>
        <v>0</v>
      </c>
      <c r="AE74" s="21">
        <f t="shared" si="9"/>
        <v>0</v>
      </c>
      <c r="AF74" s="21">
        <f t="shared" si="9"/>
        <v>0</v>
      </c>
      <c r="AG74" s="21">
        <f t="shared" si="9"/>
        <v>24000</v>
      </c>
      <c r="AH74" s="21">
        <f t="shared" si="9"/>
        <v>10000</v>
      </c>
      <c r="AI74" s="21">
        <f t="shared" si="9"/>
        <v>7000</v>
      </c>
      <c r="AJ74" s="21">
        <f t="shared" si="9"/>
        <v>10000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0">(G36-F36)*$D$75</f>
        <v>0</v>
      </c>
      <c r="H75" s="21">
        <f t="shared" si="10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  <c r="L75" s="21">
        <f t="shared" si="10"/>
        <v>0</v>
      </c>
      <c r="M75" s="21">
        <f t="shared" si="10"/>
        <v>0</v>
      </c>
      <c r="N75" s="21">
        <f t="shared" si="10"/>
        <v>0</v>
      </c>
      <c r="O75" s="21">
        <f t="shared" si="10"/>
        <v>0</v>
      </c>
      <c r="P75" s="21">
        <f t="shared" si="10"/>
        <v>0</v>
      </c>
      <c r="Q75" s="21">
        <f t="shared" si="10"/>
        <v>0</v>
      </c>
      <c r="R75" s="21">
        <f t="shared" si="10"/>
        <v>0</v>
      </c>
      <c r="S75" s="21">
        <f t="shared" si="10"/>
        <v>0</v>
      </c>
      <c r="T75" s="21">
        <f t="shared" si="10"/>
        <v>0</v>
      </c>
      <c r="U75" s="21">
        <f t="shared" si="10"/>
        <v>0</v>
      </c>
      <c r="V75" s="21">
        <f t="shared" si="10"/>
        <v>0</v>
      </c>
      <c r="W75" s="21">
        <f t="shared" si="10"/>
        <v>0</v>
      </c>
      <c r="X75" s="21">
        <f t="shared" si="10"/>
        <v>0</v>
      </c>
      <c r="Y75" s="21">
        <f t="shared" si="10"/>
        <v>0</v>
      </c>
      <c r="Z75" s="21">
        <f t="shared" si="10"/>
        <v>0</v>
      </c>
      <c r="AA75" s="21">
        <f t="shared" si="10"/>
        <v>0</v>
      </c>
      <c r="AB75" s="21">
        <f t="shared" si="10"/>
        <v>0</v>
      </c>
      <c r="AC75" s="21">
        <f t="shared" si="10"/>
        <v>0</v>
      </c>
      <c r="AD75" s="21">
        <f t="shared" si="10"/>
        <v>0</v>
      </c>
      <c r="AE75" s="21">
        <f t="shared" si="10"/>
        <v>0</v>
      </c>
      <c r="AF75" s="21">
        <f t="shared" si="10"/>
        <v>0</v>
      </c>
      <c r="AG75" s="21">
        <f t="shared" si="10"/>
        <v>0</v>
      </c>
      <c r="AH75" s="21">
        <f t="shared" si="10"/>
        <v>0</v>
      </c>
      <c r="AI75" s="21">
        <f t="shared" si="10"/>
        <v>0</v>
      </c>
      <c r="AJ75" s="21">
        <f t="shared" si="10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1">SUM(F101:F102)</f>
        <v>16779.404999999875</v>
      </c>
      <c r="G100" s="22">
        <f t="shared" ref="G100:AJ100" si="12">SUM(G101:G102)</f>
        <v>16445.622499999605</v>
      </c>
      <c r="H100" s="22">
        <f t="shared" si="12"/>
        <v>17204.144999999997</v>
      </c>
      <c r="I100" s="22">
        <f t="shared" si="12"/>
        <v>13920.447500000584</v>
      </c>
      <c r="J100" s="22">
        <f t="shared" si="12"/>
        <v>11015.172499999771</v>
      </c>
      <c r="K100" s="22">
        <f t="shared" si="12"/>
        <v>0</v>
      </c>
      <c r="L100" s="22">
        <f t="shared" si="12"/>
        <v>0</v>
      </c>
      <c r="M100" s="22">
        <f t="shared" si="12"/>
        <v>16848.164999999983</v>
      </c>
      <c r="N100" s="22">
        <f t="shared" si="12"/>
        <v>0</v>
      </c>
      <c r="O100" s="22">
        <f t="shared" si="12"/>
        <v>28487.889999999847</v>
      </c>
      <c r="P100" s="22">
        <f t="shared" si="12"/>
        <v>12385.792500000221</v>
      </c>
      <c r="Q100" s="22">
        <f t="shared" si="12"/>
        <v>0</v>
      </c>
      <c r="R100" s="22">
        <f t="shared" si="12"/>
        <v>0</v>
      </c>
      <c r="S100" s="22">
        <f t="shared" si="12"/>
        <v>10225.502499999759</v>
      </c>
      <c r="T100" s="22">
        <f t="shared" si="12"/>
        <v>17797.312499999891</v>
      </c>
      <c r="U100" s="22">
        <f t="shared" si="12"/>
        <v>19105.420000000428</v>
      </c>
      <c r="V100" s="22">
        <f t="shared" si="12"/>
        <v>16788.022499999643</v>
      </c>
      <c r="W100" s="22">
        <f t="shared" si="12"/>
        <v>15314.357500000668</v>
      </c>
      <c r="X100" s="22">
        <f t="shared" si="12"/>
        <v>0</v>
      </c>
      <c r="Y100" s="22">
        <f t="shared" si="12"/>
        <v>0</v>
      </c>
      <c r="Z100" s="22">
        <f t="shared" si="12"/>
        <v>12566.227499999857</v>
      </c>
      <c r="AA100" s="22">
        <f t="shared" si="12"/>
        <v>21646.212499999838</v>
      </c>
      <c r="AB100" s="22">
        <f t="shared" si="12"/>
        <v>14478.587500000336</v>
      </c>
      <c r="AC100" s="22">
        <f t="shared" si="12"/>
        <v>15590.304999999849</v>
      </c>
      <c r="AD100" s="22">
        <f t="shared" si="12"/>
        <v>0</v>
      </c>
      <c r="AE100" s="22">
        <f t="shared" si="12"/>
        <v>0</v>
      </c>
      <c r="AF100" s="22">
        <f t="shared" si="12"/>
        <v>0</v>
      </c>
      <c r="AG100" s="22">
        <f t="shared" si="12"/>
        <v>18566.312499999462</v>
      </c>
      <c r="AH100" s="22">
        <f t="shared" si="12"/>
        <v>9126.7650000003596</v>
      </c>
      <c r="AI100" s="22">
        <f t="shared" si="12"/>
        <v>7143.0724999995637</v>
      </c>
      <c r="AJ100" s="22">
        <f t="shared" si="12"/>
        <v>9199.0700000009183</v>
      </c>
      <c r="AK100" s="22">
        <f t="shared" ref="AK100:AK102" si="13">SUM(F100:AJ100)</f>
        <v>320633.80750000046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11660.379675324359</v>
      </c>
      <c r="G101" s="22">
        <f t="shared" ref="G101:AJ101" si="14">SUM(G111,G114:G118)</f>
        <v>10162.182677514647</v>
      </c>
      <c r="H101" s="22">
        <f t="shared" si="14"/>
        <v>10805.127289156528</v>
      </c>
      <c r="I101" s="22">
        <f t="shared" si="14"/>
        <v>8860.0575000008066</v>
      </c>
      <c r="J101" s="22">
        <f t="shared" si="14"/>
        <v>5397.1624999997084</v>
      </c>
      <c r="K101" s="22">
        <f t="shared" si="14"/>
        <v>0</v>
      </c>
      <c r="L101" s="22">
        <f t="shared" si="14"/>
        <v>0</v>
      </c>
      <c r="M101" s="22">
        <f t="shared" si="14"/>
        <v>11484.423421052537</v>
      </c>
      <c r="N101" s="22">
        <f t="shared" si="14"/>
        <v>0</v>
      </c>
      <c r="O101" s="22">
        <f t="shared" si="14"/>
        <v>19576.920035587274</v>
      </c>
      <c r="P101" s="22">
        <f t="shared" si="14"/>
        <v>9287.2019422312496</v>
      </c>
      <c r="Q101" s="22">
        <f t="shared" si="14"/>
        <v>0</v>
      </c>
      <c r="R101" s="22">
        <f t="shared" si="14"/>
        <v>0</v>
      </c>
      <c r="S101" s="22">
        <f t="shared" si="14"/>
        <v>5606.9976948046551</v>
      </c>
      <c r="T101" s="22">
        <f t="shared" si="14"/>
        <v>12189.418049737991</v>
      </c>
      <c r="U101" s="22">
        <f t="shared" si="14"/>
        <v>12316.979090909499</v>
      </c>
      <c r="V101" s="22">
        <f t="shared" si="14"/>
        <v>10653.678560605738</v>
      </c>
      <c r="W101" s="22">
        <f t="shared" si="14"/>
        <v>10764.393609423194</v>
      </c>
      <c r="X101" s="22">
        <f t="shared" si="14"/>
        <v>0</v>
      </c>
      <c r="Y101" s="22">
        <f t="shared" si="14"/>
        <v>0</v>
      </c>
      <c r="Z101" s="22">
        <f t="shared" si="14"/>
        <v>8279.9563151656948</v>
      </c>
      <c r="AA101" s="22">
        <f t="shared" si="14"/>
        <v>14916.029329268</v>
      </c>
      <c r="AB101" s="22">
        <f t="shared" si="14"/>
        <v>8388.091168122457</v>
      </c>
      <c r="AC101" s="22">
        <f t="shared" si="14"/>
        <v>10730.38269230755</v>
      </c>
      <c r="AD101" s="22">
        <f t="shared" si="14"/>
        <v>0</v>
      </c>
      <c r="AE101" s="22">
        <f t="shared" si="14"/>
        <v>0</v>
      </c>
      <c r="AF101" s="22">
        <f t="shared" si="14"/>
        <v>0</v>
      </c>
      <c r="AG101" s="22">
        <f t="shared" si="14"/>
        <v>10933.244283439173</v>
      </c>
      <c r="AH101" s="22">
        <f t="shared" si="14"/>
        <v>4473.2532178219608</v>
      </c>
      <c r="AI101" s="22">
        <f t="shared" si="14"/>
        <v>2717.0136764697982</v>
      </c>
      <c r="AJ101" s="22">
        <f t="shared" si="14"/>
        <v>4902.403333334325</v>
      </c>
      <c r="AK101" s="22">
        <f t="shared" si="13"/>
        <v>204105.29606227716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5119.0253246755155</v>
      </c>
      <c r="G102" s="22">
        <f t="shared" ref="G102:AJ102" si="15">SUM(G121:G128)</f>
        <v>6283.4398224849574</v>
      </c>
      <c r="H102" s="22">
        <f t="shared" si="15"/>
        <v>6399.0177108434691</v>
      </c>
      <c r="I102" s="22">
        <f t="shared" si="15"/>
        <v>5060.3899999997775</v>
      </c>
      <c r="J102" s="22">
        <f t="shared" si="15"/>
        <v>5618.010000000063</v>
      </c>
      <c r="K102" s="22">
        <f t="shared" si="15"/>
        <v>0</v>
      </c>
      <c r="L102" s="22">
        <f t="shared" si="15"/>
        <v>0</v>
      </c>
      <c r="M102" s="22">
        <f t="shared" si="15"/>
        <v>5363.7415789474444</v>
      </c>
      <c r="N102" s="22">
        <f t="shared" si="15"/>
        <v>0</v>
      </c>
      <c r="O102" s="22">
        <f t="shared" si="15"/>
        <v>8910.9699644125722</v>
      </c>
      <c r="P102" s="22">
        <f t="shared" si="15"/>
        <v>3098.5905577689709</v>
      </c>
      <c r="Q102" s="22">
        <f t="shared" si="15"/>
        <v>0</v>
      </c>
      <c r="R102" s="22">
        <f t="shared" si="15"/>
        <v>0</v>
      </c>
      <c r="S102" s="22">
        <f t="shared" si="15"/>
        <v>4618.5048051951035</v>
      </c>
      <c r="T102" s="22">
        <f t="shared" si="15"/>
        <v>5607.8944502618997</v>
      </c>
      <c r="U102" s="22">
        <f t="shared" si="15"/>
        <v>6788.4409090909294</v>
      </c>
      <c r="V102" s="22">
        <f t="shared" si="15"/>
        <v>6134.3439393939025</v>
      </c>
      <c r="W102" s="22">
        <f t="shared" si="15"/>
        <v>4549.9638905774736</v>
      </c>
      <c r="X102" s="22">
        <f t="shared" si="15"/>
        <v>0</v>
      </c>
      <c r="Y102" s="22">
        <f t="shared" si="15"/>
        <v>0</v>
      </c>
      <c r="Z102" s="22">
        <f t="shared" si="15"/>
        <v>4286.2711848341623</v>
      </c>
      <c r="AA102" s="22">
        <f t="shared" si="15"/>
        <v>6730.1831707318379</v>
      </c>
      <c r="AB102" s="22">
        <f t="shared" si="15"/>
        <v>6090.4963318778782</v>
      </c>
      <c r="AC102" s="22">
        <f t="shared" si="15"/>
        <v>4859.922307692299</v>
      </c>
      <c r="AD102" s="22">
        <f t="shared" si="15"/>
        <v>0</v>
      </c>
      <c r="AE102" s="22">
        <f t="shared" si="15"/>
        <v>0</v>
      </c>
      <c r="AF102" s="22">
        <f t="shared" si="15"/>
        <v>0</v>
      </c>
      <c r="AG102" s="22">
        <f t="shared" si="15"/>
        <v>7633.0682165602884</v>
      </c>
      <c r="AH102" s="22">
        <f t="shared" si="15"/>
        <v>4653.5117821783988</v>
      </c>
      <c r="AI102" s="22">
        <f t="shared" si="15"/>
        <v>4426.0588235297655</v>
      </c>
      <c r="AJ102" s="22">
        <f t="shared" si="15"/>
        <v>4296.6666666665933</v>
      </c>
      <c r="AK102" s="22">
        <f t="shared" si="13"/>
        <v>116528.51143772328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outlineLevel="3">
      <c r="A105" s="6"/>
      <c r="B105" s="45"/>
      <c r="C105" s="46"/>
      <c r="D105" s="46"/>
      <c r="E105" s="46"/>
      <c r="F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15679.999999998836</v>
      </c>
      <c r="G107" s="27">
        <f t="shared" ref="G107:AJ107" si="16">((G33+G34)-(F33+F34))*$D$107</f>
        <v>14195.200000001932</v>
      </c>
      <c r="H107" s="27">
        <f t="shared" si="16"/>
        <v>16111.999999999534</v>
      </c>
      <c r="I107" s="27">
        <f t="shared" si="16"/>
        <v>13340.799999999581</v>
      </c>
      <c r="J107" s="27">
        <f t="shared" si="16"/>
        <v>15526.399999999558</v>
      </c>
      <c r="K107" s="27">
        <f t="shared" si="16"/>
        <v>0</v>
      </c>
      <c r="L107" s="27">
        <f t="shared" si="16"/>
        <v>0</v>
      </c>
      <c r="M107" s="27">
        <f t="shared" si="16"/>
        <v>15321.60000000149</v>
      </c>
      <c r="N107" s="27">
        <f t="shared" si="16"/>
        <v>0</v>
      </c>
      <c r="O107" s="27">
        <f t="shared" si="16"/>
        <v>32473.600000000442</v>
      </c>
      <c r="P107" s="27">
        <f t="shared" si="16"/>
        <v>7132.8000000008615</v>
      </c>
      <c r="Q107" s="27">
        <f t="shared" si="16"/>
        <v>0</v>
      </c>
      <c r="R107" s="27">
        <f t="shared" si="16"/>
        <v>0</v>
      </c>
      <c r="S107" s="27">
        <f t="shared" si="16"/>
        <v>15107.199999995646</v>
      </c>
      <c r="T107" s="27">
        <f t="shared" si="16"/>
        <v>16198.400000002584</v>
      </c>
      <c r="U107" s="27">
        <f t="shared" si="16"/>
        <v>16812.799999996787</v>
      </c>
      <c r="V107" s="27">
        <f t="shared" si="16"/>
        <v>15238.400000002002</v>
      </c>
      <c r="W107" s="27">
        <f t="shared" si="16"/>
        <v>14140.799999999581</v>
      </c>
      <c r="X107" s="27">
        <f t="shared" si="16"/>
        <v>0</v>
      </c>
      <c r="Y107" s="27">
        <f t="shared" si="16"/>
        <v>0</v>
      </c>
      <c r="Z107" s="27">
        <f t="shared" si="16"/>
        <v>18156.800000002841</v>
      </c>
      <c r="AA107" s="27">
        <f t="shared" si="16"/>
        <v>15398.399999996764</v>
      </c>
      <c r="AB107" s="27">
        <f t="shared" si="16"/>
        <v>16899.199999999837</v>
      </c>
      <c r="AC107" s="27">
        <f t="shared" si="16"/>
        <v>14774.400000000605</v>
      </c>
      <c r="AD107" s="27">
        <f t="shared" si="16"/>
        <v>0</v>
      </c>
      <c r="AE107" s="27">
        <f t="shared" si="16"/>
        <v>0</v>
      </c>
      <c r="AF107" s="27">
        <f t="shared" si="16"/>
        <v>0</v>
      </c>
      <c r="AG107" s="27">
        <f t="shared" si="16"/>
        <v>24905.600000001141</v>
      </c>
      <c r="AH107" s="27">
        <f t="shared" si="16"/>
        <v>9839.9999999994179</v>
      </c>
      <c r="AI107" s="27">
        <f t="shared" si="16"/>
        <v>7692.8000000014435</v>
      </c>
      <c r="AJ107" s="27">
        <f t="shared" si="16"/>
        <v>9721.5999999985797</v>
      </c>
      <c r="AK107" s="27">
        <f>SUM(F107:AJ107)</f>
        <v>324668.79999999946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3399.9999999996362</v>
      </c>
      <c r="G108" s="27">
        <f t="shared" ref="G108:AJ108" si="17">(G37-F37)*$D$108</f>
        <v>2900.0000000000909</v>
      </c>
      <c r="H108" s="27">
        <f t="shared" si="17"/>
        <v>3599.9999999999091</v>
      </c>
      <c r="I108" s="27">
        <f t="shared" si="17"/>
        <v>2100.0000000003638</v>
      </c>
      <c r="J108" s="27">
        <f t="shared" si="17"/>
        <v>599.99999999990905</v>
      </c>
      <c r="K108" s="27">
        <f t="shared" si="17"/>
        <v>0</v>
      </c>
      <c r="L108" s="27">
        <f t="shared" si="17"/>
        <v>0</v>
      </c>
      <c r="M108" s="27">
        <f t="shared" si="17"/>
        <v>3299.9999999997272</v>
      </c>
      <c r="N108" s="27">
        <f t="shared" si="17"/>
        <v>0</v>
      </c>
      <c r="O108" s="27">
        <f t="shared" si="17"/>
        <v>4800.0000000001819</v>
      </c>
      <c r="P108" s="27">
        <f t="shared" si="17"/>
        <v>2300.0000000001819</v>
      </c>
      <c r="Q108" s="27">
        <f t="shared" si="17"/>
        <v>0</v>
      </c>
      <c r="R108" s="27">
        <f t="shared" si="17"/>
        <v>0</v>
      </c>
      <c r="S108" s="27">
        <f t="shared" si="17"/>
        <v>899.9999999996362</v>
      </c>
      <c r="T108" s="27">
        <f t="shared" si="17"/>
        <v>3400.0000000000909</v>
      </c>
      <c r="U108" s="27">
        <f t="shared" si="17"/>
        <v>3900.0000000000909</v>
      </c>
      <c r="V108" s="27">
        <f t="shared" si="17"/>
        <v>2900.0000000000909</v>
      </c>
      <c r="W108" s="27">
        <f t="shared" si="17"/>
        <v>2900.0000000000909</v>
      </c>
      <c r="X108" s="27">
        <f t="shared" si="17"/>
        <v>0</v>
      </c>
      <c r="Y108" s="27">
        <f t="shared" si="17"/>
        <v>0</v>
      </c>
      <c r="Z108" s="27">
        <f t="shared" si="17"/>
        <v>1699.9999999998181</v>
      </c>
      <c r="AA108" s="27">
        <f t="shared" si="17"/>
        <v>4199.9999999998181</v>
      </c>
      <c r="AB108" s="27">
        <f t="shared" si="17"/>
        <v>2100.0000000003638</v>
      </c>
      <c r="AC108" s="27">
        <f t="shared" si="17"/>
        <v>2699.9999999998181</v>
      </c>
      <c r="AD108" s="27">
        <f t="shared" si="17"/>
        <v>0</v>
      </c>
      <c r="AE108" s="27">
        <f t="shared" si="17"/>
        <v>0</v>
      </c>
      <c r="AF108" s="27">
        <f t="shared" si="17"/>
        <v>0</v>
      </c>
      <c r="AG108" s="27">
        <f t="shared" si="17"/>
        <v>2000</v>
      </c>
      <c r="AH108" s="27">
        <f t="shared" si="17"/>
        <v>500</v>
      </c>
      <c r="AI108" s="27">
        <f t="shared" si="17"/>
        <v>199.9999999998181</v>
      </c>
      <c r="AJ108" s="27">
        <f t="shared" si="17"/>
        <v>700.00000000027285</v>
      </c>
      <c r="AK108" s="27">
        <f t="shared" ref="AK108:AK130" si="18">SUM(F108:AJ108)</f>
        <v>51099.999999999913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11770.379675324344</v>
      </c>
      <c r="G109" s="27">
        <f t="shared" ref="G109:AJ109" si="19">SUM(G111:G118)</f>
        <v>10222.182677514647</v>
      </c>
      <c r="H109" s="27">
        <f t="shared" si="19"/>
        <v>10905.12728915655</v>
      </c>
      <c r="I109" s="27">
        <f t="shared" si="19"/>
        <v>8940.0575000007921</v>
      </c>
      <c r="J109" s="27">
        <f t="shared" si="19"/>
        <v>5467.1624999997011</v>
      </c>
      <c r="K109" s="27">
        <f t="shared" si="19"/>
        <v>0</v>
      </c>
      <c r="L109" s="27">
        <f t="shared" si="19"/>
        <v>0</v>
      </c>
      <c r="M109" s="27">
        <f t="shared" si="19"/>
        <v>11564.42342105255</v>
      </c>
      <c r="N109" s="27">
        <f t="shared" si="19"/>
        <v>0</v>
      </c>
      <c r="O109" s="27">
        <f t="shared" si="19"/>
        <v>19746.92003558726</v>
      </c>
      <c r="P109" s="27">
        <f t="shared" si="19"/>
        <v>9307.2019422312605</v>
      </c>
      <c r="Q109" s="27">
        <f t="shared" si="19"/>
        <v>0</v>
      </c>
      <c r="R109" s="27">
        <f t="shared" si="19"/>
        <v>0</v>
      </c>
      <c r="S109" s="27">
        <f t="shared" si="19"/>
        <v>5656.997694804666</v>
      </c>
      <c r="T109" s="27">
        <f t="shared" si="19"/>
        <v>12279.418049737968</v>
      </c>
      <c r="U109" s="27">
        <f t="shared" si="19"/>
        <v>12396.979090909514</v>
      </c>
      <c r="V109" s="27">
        <f t="shared" si="19"/>
        <v>10743.678560605742</v>
      </c>
      <c r="W109" s="27">
        <f t="shared" si="19"/>
        <v>10804.393609423187</v>
      </c>
      <c r="X109" s="27">
        <f t="shared" si="19"/>
        <v>0</v>
      </c>
      <c r="Y109" s="27">
        <f t="shared" si="19"/>
        <v>0</v>
      </c>
      <c r="Z109" s="27">
        <f t="shared" si="19"/>
        <v>8329.9563151657057</v>
      </c>
      <c r="AA109" s="27">
        <f t="shared" si="19"/>
        <v>15066.029329268005</v>
      </c>
      <c r="AB109" s="27">
        <f t="shared" si="19"/>
        <v>8408.0911681224388</v>
      </c>
      <c r="AC109" s="27">
        <f t="shared" si="19"/>
        <v>10820.382692307554</v>
      </c>
      <c r="AD109" s="27">
        <f t="shared" si="19"/>
        <v>0</v>
      </c>
      <c r="AE109" s="27">
        <f t="shared" si="19"/>
        <v>0</v>
      </c>
      <c r="AF109" s="27">
        <f t="shared" si="19"/>
        <v>0</v>
      </c>
      <c r="AG109" s="27">
        <f t="shared" si="19"/>
        <v>11113.24428343918</v>
      </c>
      <c r="AH109" s="27">
        <f t="shared" si="19"/>
        <v>4583.2532178219462</v>
      </c>
      <c r="AI109" s="27">
        <f t="shared" si="19"/>
        <v>2747.0136764697991</v>
      </c>
      <c r="AJ109" s="27">
        <f t="shared" si="19"/>
        <v>5002.4033333343468</v>
      </c>
      <c r="AK109" s="27">
        <f t="shared" si="18"/>
        <v>205875.29606227716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8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0">IF(F135=0,((F37-E37))*$D$111,(((F37-E37)*0.8))*$D$111)</f>
        <v>3399.9999999996362</v>
      </c>
      <c r="G111" s="27">
        <f t="shared" si="20"/>
        <v>2320.0000000000728</v>
      </c>
      <c r="H111" s="27">
        <f t="shared" si="20"/>
        <v>2879.9999999999277</v>
      </c>
      <c r="I111" s="27">
        <f t="shared" si="20"/>
        <v>2100.0000000003638</v>
      </c>
      <c r="J111" s="27">
        <f t="shared" si="20"/>
        <v>599.99999999990905</v>
      </c>
      <c r="K111" s="27">
        <f t="shared" si="20"/>
        <v>0</v>
      </c>
      <c r="L111" s="27">
        <f t="shared" si="20"/>
        <v>0</v>
      </c>
      <c r="M111" s="27">
        <f t="shared" si="20"/>
        <v>3299.9999999997272</v>
      </c>
      <c r="N111" s="27">
        <f t="shared" si="20"/>
        <v>0</v>
      </c>
      <c r="O111" s="27">
        <f t="shared" si="20"/>
        <v>4800.0000000001819</v>
      </c>
      <c r="P111" s="27">
        <f t="shared" si="20"/>
        <v>2300.0000000001819</v>
      </c>
      <c r="Q111" s="27">
        <f t="shared" si="20"/>
        <v>0</v>
      </c>
      <c r="R111" s="27">
        <f t="shared" si="20"/>
        <v>0</v>
      </c>
      <c r="S111" s="27">
        <f t="shared" si="20"/>
        <v>899.9999999996362</v>
      </c>
      <c r="T111" s="27">
        <f t="shared" si="20"/>
        <v>3400.0000000000909</v>
      </c>
      <c r="U111" s="27">
        <f t="shared" si="20"/>
        <v>3120.0000000000728</v>
      </c>
      <c r="V111" s="27">
        <f t="shared" si="20"/>
        <v>2320.0000000000728</v>
      </c>
      <c r="W111" s="27">
        <f t="shared" si="20"/>
        <v>2900.0000000000909</v>
      </c>
      <c r="X111" s="27">
        <f t="shared" si="20"/>
        <v>0</v>
      </c>
      <c r="Y111" s="27">
        <f t="shared" si="20"/>
        <v>0</v>
      </c>
      <c r="Z111" s="27">
        <f t="shared" si="20"/>
        <v>1699.9999999998181</v>
      </c>
      <c r="AA111" s="27">
        <f t="shared" si="20"/>
        <v>4199.9999999998181</v>
      </c>
      <c r="AB111" s="27">
        <f t="shared" si="20"/>
        <v>1680.000000000291</v>
      </c>
      <c r="AC111" s="27">
        <f t="shared" si="20"/>
        <v>2699.9999999998181</v>
      </c>
      <c r="AD111" s="27">
        <f t="shared" si="20"/>
        <v>0</v>
      </c>
      <c r="AE111" s="27">
        <f t="shared" si="20"/>
        <v>0</v>
      </c>
      <c r="AF111" s="27">
        <f t="shared" si="20"/>
        <v>0</v>
      </c>
      <c r="AG111" s="27">
        <f t="shared" si="20"/>
        <v>2000</v>
      </c>
      <c r="AH111" s="27">
        <f t="shared" si="20"/>
        <v>500</v>
      </c>
      <c r="AI111" s="27">
        <f t="shared" si="20"/>
        <v>199.9999999998181</v>
      </c>
      <c r="AJ111" s="27">
        <f t="shared" si="20"/>
        <v>700.00000000027285</v>
      </c>
      <c r="AK111" s="27">
        <f t="shared" si="18"/>
        <v>48019.999999999796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8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109.99999999998522</v>
      </c>
      <c r="G113" s="27">
        <f t="shared" ref="G113:AJ113" si="21">(G39-F39)*$D$113</f>
        <v>60.000000000002274</v>
      </c>
      <c r="H113" s="27">
        <f t="shared" si="21"/>
        <v>100.00000000002274</v>
      </c>
      <c r="I113" s="27">
        <f t="shared" si="21"/>
        <v>79.999999999984084</v>
      </c>
      <c r="J113" s="27">
        <f t="shared" si="21"/>
        <v>69.999999999993179</v>
      </c>
      <c r="K113" s="27">
        <f t="shared" si="21"/>
        <v>0</v>
      </c>
      <c r="L113" s="27">
        <f t="shared" si="21"/>
        <v>0</v>
      </c>
      <c r="M113" s="27">
        <f t="shared" si="21"/>
        <v>80.000000000012506</v>
      </c>
      <c r="N113" s="27">
        <f t="shared" si="21"/>
        <v>0</v>
      </c>
      <c r="O113" s="27">
        <f t="shared" si="21"/>
        <v>169.99999999998749</v>
      </c>
      <c r="P113" s="27">
        <f t="shared" si="21"/>
        <v>20.000000000010232</v>
      </c>
      <c r="Q113" s="27">
        <f t="shared" si="21"/>
        <v>0</v>
      </c>
      <c r="R113" s="27">
        <f t="shared" si="21"/>
        <v>0</v>
      </c>
      <c r="S113" s="27">
        <f t="shared" si="21"/>
        <v>50.000000000011369</v>
      </c>
      <c r="T113" s="27">
        <f t="shared" si="21"/>
        <v>89.999999999974989</v>
      </c>
      <c r="U113" s="27">
        <f t="shared" si="21"/>
        <v>80.000000000012506</v>
      </c>
      <c r="V113" s="27">
        <f t="shared" si="21"/>
        <v>90.000000000003411</v>
      </c>
      <c r="W113" s="27">
        <f t="shared" si="21"/>
        <v>39.999999999992042</v>
      </c>
      <c r="X113" s="27">
        <f t="shared" si="21"/>
        <v>0</v>
      </c>
      <c r="Y113" s="27">
        <f t="shared" si="21"/>
        <v>0</v>
      </c>
      <c r="Z113" s="27">
        <f t="shared" si="21"/>
        <v>50.000000000011369</v>
      </c>
      <c r="AA113" s="27">
        <f t="shared" si="21"/>
        <v>150.00000000000568</v>
      </c>
      <c r="AB113" s="27">
        <f t="shared" si="21"/>
        <v>19.99999999998181</v>
      </c>
      <c r="AC113" s="27">
        <f t="shared" si="21"/>
        <v>90.000000000003411</v>
      </c>
      <c r="AD113" s="27">
        <f t="shared" si="21"/>
        <v>0</v>
      </c>
      <c r="AE113" s="27">
        <f t="shared" si="21"/>
        <v>0</v>
      </c>
      <c r="AF113" s="27">
        <f t="shared" si="21"/>
        <v>0</v>
      </c>
      <c r="AG113" s="27">
        <f t="shared" si="21"/>
        <v>180.00000000000682</v>
      </c>
      <c r="AH113" s="27">
        <f t="shared" si="21"/>
        <v>109.99999999998522</v>
      </c>
      <c r="AI113" s="27">
        <f t="shared" si="21"/>
        <v>30.000000000001137</v>
      </c>
      <c r="AJ113" s="27">
        <f t="shared" si="21"/>
        <v>100.00000000002274</v>
      </c>
      <c r="AK113" s="27">
        <f t="shared" si="18"/>
        <v>1770.0000000000102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1295.9999999999263</v>
      </c>
      <c r="G114" s="27">
        <f t="shared" ref="G114:AJ114" si="22">IFERROR(81%*(G44-F44)*$D$114,0)</f>
        <v>1295.9999999999263</v>
      </c>
      <c r="H114" s="27">
        <f t="shared" si="22"/>
        <v>1215</v>
      </c>
      <c r="I114" s="27">
        <f t="shared" si="22"/>
        <v>1134.0000000000739</v>
      </c>
      <c r="J114" s="27">
        <f t="shared" si="22"/>
        <v>2349.0000000000741</v>
      </c>
      <c r="K114" s="27">
        <f t="shared" si="22"/>
        <v>0</v>
      </c>
      <c r="L114" s="27">
        <f t="shared" si="22"/>
        <v>0</v>
      </c>
      <c r="M114" s="27">
        <f t="shared" si="22"/>
        <v>1295.9999999999263</v>
      </c>
      <c r="N114" s="27">
        <f t="shared" si="22"/>
        <v>0</v>
      </c>
      <c r="O114" s="27">
        <f t="shared" si="22"/>
        <v>2510.9999999999263</v>
      </c>
      <c r="P114" s="27">
        <f t="shared" si="22"/>
        <v>1296.0000000001107</v>
      </c>
      <c r="Q114" s="27">
        <f t="shared" si="22"/>
        <v>0</v>
      </c>
      <c r="R114" s="27">
        <f t="shared" si="22"/>
        <v>0</v>
      </c>
      <c r="S114" s="27">
        <f t="shared" si="22"/>
        <v>2187.0000000000373</v>
      </c>
      <c r="T114" s="27">
        <f t="shared" si="22"/>
        <v>1376.9999999998529</v>
      </c>
      <c r="U114" s="27">
        <f t="shared" si="22"/>
        <v>1377.0000000000368</v>
      </c>
      <c r="V114" s="27">
        <f t="shared" si="22"/>
        <v>1377.0000000000368</v>
      </c>
      <c r="W114" s="27">
        <f t="shared" si="22"/>
        <v>1295.9999999999263</v>
      </c>
      <c r="X114" s="27">
        <f t="shared" si="22"/>
        <v>0</v>
      </c>
      <c r="Y114" s="27">
        <f t="shared" si="22"/>
        <v>0</v>
      </c>
      <c r="Z114" s="27">
        <f t="shared" si="22"/>
        <v>2187.0000000000373</v>
      </c>
      <c r="AA114" s="27">
        <f t="shared" si="22"/>
        <v>1457.9999999999634</v>
      </c>
      <c r="AB114" s="27">
        <f t="shared" si="22"/>
        <v>891.00000000011062</v>
      </c>
      <c r="AC114" s="27">
        <f t="shared" si="22"/>
        <v>1215</v>
      </c>
      <c r="AD114" s="27">
        <f t="shared" si="22"/>
        <v>0</v>
      </c>
      <c r="AE114" s="27">
        <f t="shared" si="22"/>
        <v>0</v>
      </c>
      <c r="AF114" s="27">
        <f t="shared" si="22"/>
        <v>0</v>
      </c>
      <c r="AG114" s="27">
        <f t="shared" si="22"/>
        <v>2915.9999999999268</v>
      </c>
      <c r="AH114" s="27">
        <f t="shared" si="22"/>
        <v>1052.9999999999634</v>
      </c>
      <c r="AI114" s="27">
        <f t="shared" si="22"/>
        <v>729.00000000007367</v>
      </c>
      <c r="AJ114" s="27">
        <f t="shared" si="22"/>
        <v>729.00000000007367</v>
      </c>
      <c r="AK114" s="27">
        <f t="shared" ref="AK114" si="23">SUM(F114:AJ114)</f>
        <v>31185.000000000004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1300.0000000000114</v>
      </c>
      <c r="G115" s="27">
        <f t="shared" ref="G115:AJ115" si="24">(G54-F54)*$D$115</f>
        <v>1310.0000000000023</v>
      </c>
      <c r="H115" s="27">
        <f t="shared" si="24"/>
        <v>1409.9999999999966</v>
      </c>
      <c r="I115" s="27">
        <f t="shared" si="24"/>
        <v>1250</v>
      </c>
      <c r="J115" s="27">
        <f t="shared" si="24"/>
        <v>810.00000000000227</v>
      </c>
      <c r="K115" s="27">
        <f t="shared" si="24"/>
        <v>0</v>
      </c>
      <c r="L115" s="27">
        <f t="shared" si="24"/>
        <v>0</v>
      </c>
      <c r="M115" s="27">
        <f t="shared" si="24"/>
        <v>1409.9999999999966</v>
      </c>
      <c r="N115" s="27">
        <f t="shared" si="24"/>
        <v>0</v>
      </c>
      <c r="O115" s="27">
        <f t="shared" si="24"/>
        <v>2769.9999999999818</v>
      </c>
      <c r="P115" s="27">
        <f t="shared" si="24"/>
        <v>1310.0000000000023</v>
      </c>
      <c r="Q115" s="27">
        <f t="shared" si="24"/>
        <v>0</v>
      </c>
      <c r="R115" s="27">
        <f t="shared" si="24"/>
        <v>0</v>
      </c>
      <c r="S115" s="27">
        <f t="shared" si="24"/>
        <v>719.99999999999886</v>
      </c>
      <c r="T115" s="27">
        <f t="shared" si="24"/>
        <v>1340.0000000000034</v>
      </c>
      <c r="U115" s="27">
        <f t="shared" si="24"/>
        <v>1540.0000000000205</v>
      </c>
      <c r="V115" s="27">
        <f t="shared" si="24"/>
        <v>1419.9999999999875</v>
      </c>
      <c r="W115" s="27">
        <f t="shared" si="24"/>
        <v>1370.0000000000045</v>
      </c>
      <c r="X115" s="27">
        <f t="shared" si="24"/>
        <v>0</v>
      </c>
      <c r="Y115" s="27">
        <f t="shared" si="24"/>
        <v>0</v>
      </c>
      <c r="Z115" s="27">
        <f t="shared" si="24"/>
        <v>1049.9999999999829</v>
      </c>
      <c r="AA115" s="27">
        <f t="shared" si="24"/>
        <v>1290.0000000000205</v>
      </c>
      <c r="AB115" s="27">
        <f t="shared" si="24"/>
        <v>1419.9999999999875</v>
      </c>
      <c r="AC115" s="27">
        <f t="shared" si="24"/>
        <v>1450.0000000000171</v>
      </c>
      <c r="AD115" s="27">
        <f t="shared" si="24"/>
        <v>0</v>
      </c>
      <c r="AE115" s="27">
        <f t="shared" si="24"/>
        <v>0</v>
      </c>
      <c r="AF115" s="27">
        <f t="shared" si="24"/>
        <v>0</v>
      </c>
      <c r="AG115" s="27">
        <f t="shared" si="24"/>
        <v>2059.9999999999736</v>
      </c>
      <c r="AH115" s="27">
        <f t="shared" si="24"/>
        <v>980.00000000001819</v>
      </c>
      <c r="AI115" s="27">
        <f t="shared" si="24"/>
        <v>849.99999999999432</v>
      </c>
      <c r="AJ115" s="27">
        <f t="shared" si="24"/>
        <v>1020.0000000000102</v>
      </c>
      <c r="AK115" s="27">
        <f t="shared" si="18"/>
        <v>28080.000000000015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189.00000000000006</v>
      </c>
      <c r="G116" s="27">
        <f t="shared" ref="G116:AJ116" si="25">(G51-F51)*$D$116</f>
        <v>173.99999999999949</v>
      </c>
      <c r="H116" s="27">
        <f t="shared" si="25"/>
        <v>181.99999999999861</v>
      </c>
      <c r="I116" s="27">
        <f t="shared" si="25"/>
        <v>176.00000000000193</v>
      </c>
      <c r="J116" s="27">
        <f t="shared" si="25"/>
        <v>138.00000000000168</v>
      </c>
      <c r="K116" s="27">
        <f t="shared" si="25"/>
        <v>0</v>
      </c>
      <c r="L116" s="27">
        <f t="shared" si="25"/>
        <v>0</v>
      </c>
      <c r="M116" s="27">
        <f t="shared" si="25"/>
        <v>180.99999999999739</v>
      </c>
      <c r="N116" s="27">
        <f t="shared" si="25"/>
        <v>0</v>
      </c>
      <c r="O116" s="27">
        <f t="shared" si="25"/>
        <v>356.99999999999932</v>
      </c>
      <c r="P116" s="27">
        <f t="shared" si="25"/>
        <v>165.99999999999682</v>
      </c>
      <c r="Q116" s="27">
        <f t="shared" si="25"/>
        <v>0</v>
      </c>
      <c r="R116" s="27">
        <f t="shared" si="25"/>
        <v>0</v>
      </c>
      <c r="S116" s="27">
        <f t="shared" si="25"/>
        <v>105.00000000000398</v>
      </c>
      <c r="T116" s="27">
        <f t="shared" si="25"/>
        <v>198.0000000000004</v>
      </c>
      <c r="U116" s="27">
        <f t="shared" si="25"/>
        <v>189.00000000000006</v>
      </c>
      <c r="V116" s="27">
        <f t="shared" si="25"/>
        <v>176.00000000000193</v>
      </c>
      <c r="W116" s="27">
        <f t="shared" si="25"/>
        <v>173.99999999999949</v>
      </c>
      <c r="X116" s="27">
        <f t="shared" si="25"/>
        <v>0</v>
      </c>
      <c r="Y116" s="27">
        <f t="shared" si="25"/>
        <v>0</v>
      </c>
      <c r="Z116" s="27">
        <f t="shared" si="25"/>
        <v>119.99999999999744</v>
      </c>
      <c r="AA116" s="27">
        <f t="shared" si="25"/>
        <v>284.99999999999659</v>
      </c>
      <c r="AB116" s="27">
        <f t="shared" si="25"/>
        <v>87.000000000003297</v>
      </c>
      <c r="AC116" s="27">
        <f t="shared" si="25"/>
        <v>173.00000000000182</v>
      </c>
      <c r="AD116" s="27">
        <f t="shared" si="25"/>
        <v>0</v>
      </c>
      <c r="AE116" s="27">
        <f t="shared" si="25"/>
        <v>0</v>
      </c>
      <c r="AF116" s="27">
        <f t="shared" si="25"/>
        <v>0</v>
      </c>
      <c r="AG116" s="27">
        <f t="shared" si="25"/>
        <v>198.99999999999807</v>
      </c>
      <c r="AH116" s="27">
        <f t="shared" si="25"/>
        <v>158.00000000000125</v>
      </c>
      <c r="AI116" s="27">
        <f t="shared" si="25"/>
        <v>85.000000000000853</v>
      </c>
      <c r="AJ116" s="27">
        <f t="shared" si="25"/>
        <v>119.99999999999744</v>
      </c>
      <c r="AK116" s="27">
        <f t="shared" si="18"/>
        <v>3631.9999999999973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5.5000000000006821E-2</v>
      </c>
      <c r="G117" s="27">
        <f t="shared" ref="G117:AJ117" si="26">2/8*(G48-F48)</f>
        <v>5.2499999999994884E-2</v>
      </c>
      <c r="H117" s="27">
        <f t="shared" si="26"/>
        <v>5.5000000000006821E-2</v>
      </c>
      <c r="I117" s="27">
        <f t="shared" si="26"/>
        <v>5.7499999999990337E-2</v>
      </c>
      <c r="J117" s="27">
        <f t="shared" si="26"/>
        <v>0.16250000000000853</v>
      </c>
      <c r="K117" s="27">
        <f t="shared" si="26"/>
        <v>0</v>
      </c>
      <c r="L117" s="27">
        <f t="shared" si="26"/>
        <v>0</v>
      </c>
      <c r="M117" s="27">
        <f t="shared" si="26"/>
        <v>5.499999999999261E-2</v>
      </c>
      <c r="N117" s="27">
        <f t="shared" si="26"/>
        <v>0</v>
      </c>
      <c r="O117" s="27">
        <f t="shared" si="26"/>
        <v>0.13000000000000966</v>
      </c>
      <c r="P117" s="27">
        <f t="shared" si="26"/>
        <v>6.25E-2</v>
      </c>
      <c r="Q117" s="27">
        <f t="shared" si="26"/>
        <v>0</v>
      </c>
      <c r="R117" s="27">
        <f t="shared" si="26"/>
        <v>0</v>
      </c>
      <c r="S117" s="27">
        <f t="shared" si="26"/>
        <v>0.19249999999999545</v>
      </c>
      <c r="T117" s="27">
        <f t="shared" si="26"/>
        <v>7.2500000000005116E-2</v>
      </c>
      <c r="U117" s="27">
        <f t="shared" si="26"/>
        <v>6.9999999999993179E-2</v>
      </c>
      <c r="V117" s="27">
        <f t="shared" si="26"/>
        <v>7.2500000000005116E-2</v>
      </c>
      <c r="W117" s="27">
        <f t="shared" si="26"/>
        <v>7.7500000000000568E-2</v>
      </c>
      <c r="X117" s="27">
        <f t="shared" si="26"/>
        <v>0</v>
      </c>
      <c r="Y117" s="27">
        <f t="shared" si="26"/>
        <v>0</v>
      </c>
      <c r="Z117" s="27">
        <f t="shared" si="26"/>
        <v>0.20749999999999602</v>
      </c>
      <c r="AA117" s="27">
        <f t="shared" si="26"/>
        <v>0.10250000000000625</v>
      </c>
      <c r="AB117" s="27">
        <f t="shared" si="26"/>
        <v>4.7499999999999432E-2</v>
      </c>
      <c r="AC117" s="27">
        <f t="shared" si="26"/>
        <v>7.4999999999988631E-2</v>
      </c>
      <c r="AD117" s="27">
        <f t="shared" si="26"/>
        <v>0</v>
      </c>
      <c r="AE117" s="27">
        <f t="shared" si="26"/>
        <v>0</v>
      </c>
      <c r="AF117" s="27">
        <f t="shared" si="26"/>
        <v>0</v>
      </c>
      <c r="AG117" s="27">
        <f t="shared" si="26"/>
        <v>0.28249999999999886</v>
      </c>
      <c r="AH117" s="27">
        <f t="shared" si="26"/>
        <v>7.5000000000002842E-2</v>
      </c>
      <c r="AI117" s="27">
        <f t="shared" si="26"/>
        <v>7.2500000000005116E-2</v>
      </c>
      <c r="AJ117" s="27">
        <f t="shared" si="26"/>
        <v>6.9999999999993179E-2</v>
      </c>
      <c r="AK117" s="27">
        <f t="shared" si="18"/>
        <v>2.0474999999999994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7">IFERROR((F108/(F108+F122))*((F50-E50)*$D$118),0)</f>
        <v>5475.3246753247831</v>
      </c>
      <c r="G118" s="27">
        <f t="shared" si="27"/>
        <v>5062.1301775146458</v>
      </c>
      <c r="H118" s="27">
        <f t="shared" si="27"/>
        <v>5118.0722891566038</v>
      </c>
      <c r="I118" s="27">
        <f t="shared" si="27"/>
        <v>4200.0000000003674</v>
      </c>
      <c r="J118" s="27">
        <f t="shared" si="27"/>
        <v>1499.999999999721</v>
      </c>
      <c r="K118" s="27">
        <f t="shared" si="27"/>
        <v>0</v>
      </c>
      <c r="L118" s="27">
        <f t="shared" si="27"/>
        <v>0</v>
      </c>
      <c r="M118" s="27">
        <f t="shared" si="27"/>
        <v>5297.36842105289</v>
      </c>
      <c r="N118" s="27">
        <f t="shared" si="27"/>
        <v>0</v>
      </c>
      <c r="O118" s="27">
        <f t="shared" si="27"/>
        <v>9138.7900355871861</v>
      </c>
      <c r="P118" s="27">
        <f t="shared" si="27"/>
        <v>4215.1394422309586</v>
      </c>
      <c r="Q118" s="27">
        <f t="shared" si="27"/>
        <v>0</v>
      </c>
      <c r="R118" s="27">
        <f t="shared" si="27"/>
        <v>0</v>
      </c>
      <c r="S118" s="27">
        <f t="shared" si="27"/>
        <v>1694.8051948049783</v>
      </c>
      <c r="T118" s="27">
        <f t="shared" si="27"/>
        <v>5874.3455497380437</v>
      </c>
      <c r="U118" s="27">
        <f t="shared" si="27"/>
        <v>6090.9090909093711</v>
      </c>
      <c r="V118" s="27">
        <f t="shared" si="27"/>
        <v>5360.606060605639</v>
      </c>
      <c r="W118" s="27">
        <f t="shared" si="27"/>
        <v>5024.3161094231737</v>
      </c>
      <c r="X118" s="27">
        <f t="shared" si="27"/>
        <v>0</v>
      </c>
      <c r="Y118" s="27">
        <f t="shared" si="27"/>
        <v>0</v>
      </c>
      <c r="Z118" s="27">
        <f t="shared" si="27"/>
        <v>3222.7488151658586</v>
      </c>
      <c r="AA118" s="27">
        <f t="shared" si="27"/>
        <v>7682.9268292682018</v>
      </c>
      <c r="AB118" s="27">
        <f t="shared" si="27"/>
        <v>4310.0436681220635</v>
      </c>
      <c r="AC118" s="27">
        <f t="shared" si="27"/>
        <v>5192.3076923077133</v>
      </c>
      <c r="AD118" s="27">
        <f t="shared" si="27"/>
        <v>0</v>
      </c>
      <c r="AE118" s="27">
        <f t="shared" si="27"/>
        <v>0</v>
      </c>
      <c r="AF118" s="27">
        <f t="shared" si="27"/>
        <v>0</v>
      </c>
      <c r="AG118" s="27">
        <f t="shared" si="27"/>
        <v>3757.9617834392748</v>
      </c>
      <c r="AH118" s="27">
        <f t="shared" si="27"/>
        <v>1782.1782178219783</v>
      </c>
      <c r="AI118" s="27">
        <f t="shared" si="27"/>
        <v>852.94117646991094</v>
      </c>
      <c r="AJ118" s="27">
        <f t="shared" si="27"/>
        <v>2333.3333333339706</v>
      </c>
      <c r="AK118" s="27">
        <f t="shared" si="18"/>
        <v>93186.248562277324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8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5119.0253246755155</v>
      </c>
      <c r="G120" s="27">
        <f t="shared" ref="G120:AJ120" si="28">SUM(G121:G128)</f>
        <v>6283.4398224849574</v>
      </c>
      <c r="H120" s="27">
        <f t="shared" si="28"/>
        <v>6399.0177108434691</v>
      </c>
      <c r="I120" s="27">
        <f t="shared" si="28"/>
        <v>5060.3899999997775</v>
      </c>
      <c r="J120" s="27">
        <f t="shared" si="28"/>
        <v>5618.010000000063</v>
      </c>
      <c r="K120" s="27">
        <f t="shared" si="28"/>
        <v>0</v>
      </c>
      <c r="L120" s="27">
        <f t="shared" si="28"/>
        <v>0</v>
      </c>
      <c r="M120" s="27">
        <f t="shared" si="28"/>
        <v>5363.7415789474444</v>
      </c>
      <c r="N120" s="27">
        <f t="shared" si="28"/>
        <v>0</v>
      </c>
      <c r="O120" s="27">
        <f t="shared" si="28"/>
        <v>8910.9699644125722</v>
      </c>
      <c r="P120" s="27">
        <f t="shared" si="28"/>
        <v>3098.5905577689709</v>
      </c>
      <c r="Q120" s="27">
        <f t="shared" si="28"/>
        <v>0</v>
      </c>
      <c r="R120" s="27">
        <f t="shared" si="28"/>
        <v>0</v>
      </c>
      <c r="S120" s="27">
        <f t="shared" si="28"/>
        <v>4618.5048051951035</v>
      </c>
      <c r="T120" s="27">
        <f t="shared" si="28"/>
        <v>5607.8944502618997</v>
      </c>
      <c r="U120" s="27">
        <f t="shared" si="28"/>
        <v>6788.4409090909294</v>
      </c>
      <c r="V120" s="27">
        <f t="shared" si="28"/>
        <v>6134.3439393939025</v>
      </c>
      <c r="W120" s="27">
        <f t="shared" si="28"/>
        <v>4549.9638905774736</v>
      </c>
      <c r="X120" s="27">
        <f t="shared" si="28"/>
        <v>0</v>
      </c>
      <c r="Y120" s="27">
        <f t="shared" si="28"/>
        <v>0</v>
      </c>
      <c r="Z120" s="27">
        <f t="shared" si="28"/>
        <v>4286.2711848341623</v>
      </c>
      <c r="AA120" s="27">
        <f t="shared" si="28"/>
        <v>6730.1831707318379</v>
      </c>
      <c r="AB120" s="27">
        <f t="shared" si="28"/>
        <v>6090.4963318778782</v>
      </c>
      <c r="AC120" s="27">
        <f t="shared" si="28"/>
        <v>4859.922307692299</v>
      </c>
      <c r="AD120" s="27">
        <f t="shared" si="28"/>
        <v>0</v>
      </c>
      <c r="AE120" s="27">
        <f t="shared" si="28"/>
        <v>0</v>
      </c>
      <c r="AF120" s="27">
        <f t="shared" si="28"/>
        <v>0</v>
      </c>
      <c r="AG120" s="27">
        <f t="shared" si="28"/>
        <v>7633.0682165602884</v>
      </c>
      <c r="AH120" s="27">
        <f t="shared" si="28"/>
        <v>4653.5117821783988</v>
      </c>
      <c r="AI120" s="27">
        <f t="shared" si="28"/>
        <v>4426.0588235297655</v>
      </c>
      <c r="AJ120" s="27">
        <f t="shared" si="28"/>
        <v>4296.6666666665933</v>
      </c>
      <c r="AK120" s="27">
        <f t="shared" si="18"/>
        <v>116528.51143772328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29">IF(F135=0,((0))*$D$121,(((F37-E37)*0.2)*$D$121))</f>
        <v>0</v>
      </c>
      <c r="G121" s="27">
        <f t="shared" si="29"/>
        <v>580.00000000001819</v>
      </c>
      <c r="H121" s="27">
        <f t="shared" si="29"/>
        <v>719.99999999998192</v>
      </c>
      <c r="I121" s="27">
        <f t="shared" si="29"/>
        <v>0</v>
      </c>
      <c r="J121" s="27">
        <f t="shared" si="29"/>
        <v>0</v>
      </c>
      <c r="K121" s="27">
        <f t="shared" si="29"/>
        <v>0</v>
      </c>
      <c r="L121" s="27">
        <f t="shared" si="29"/>
        <v>0</v>
      </c>
      <c r="M121" s="27">
        <f t="shared" si="29"/>
        <v>0</v>
      </c>
      <c r="N121" s="27">
        <f t="shared" si="29"/>
        <v>0</v>
      </c>
      <c r="O121" s="27">
        <f t="shared" si="29"/>
        <v>0</v>
      </c>
      <c r="P121" s="27">
        <f t="shared" si="29"/>
        <v>0</v>
      </c>
      <c r="Q121" s="27">
        <f t="shared" si="29"/>
        <v>0</v>
      </c>
      <c r="R121" s="27">
        <f t="shared" si="29"/>
        <v>0</v>
      </c>
      <c r="S121" s="27">
        <f t="shared" si="29"/>
        <v>0</v>
      </c>
      <c r="T121" s="27">
        <f t="shared" si="29"/>
        <v>0</v>
      </c>
      <c r="U121" s="27">
        <f t="shared" si="29"/>
        <v>780.00000000001819</v>
      </c>
      <c r="V121" s="27">
        <f t="shared" si="29"/>
        <v>580.00000000001819</v>
      </c>
      <c r="W121" s="27">
        <f t="shared" si="29"/>
        <v>0</v>
      </c>
      <c r="X121" s="27">
        <f t="shared" si="29"/>
        <v>0</v>
      </c>
      <c r="Y121" s="27">
        <f t="shared" si="29"/>
        <v>0</v>
      </c>
      <c r="Z121" s="27">
        <f t="shared" si="29"/>
        <v>0</v>
      </c>
      <c r="AA121" s="27">
        <f t="shared" si="29"/>
        <v>0</v>
      </c>
      <c r="AB121" s="27">
        <f t="shared" si="29"/>
        <v>420.00000000007276</v>
      </c>
      <c r="AC121" s="27">
        <f t="shared" si="29"/>
        <v>0</v>
      </c>
      <c r="AD121" s="27">
        <f t="shared" si="29"/>
        <v>0</v>
      </c>
      <c r="AE121" s="27">
        <f t="shared" si="29"/>
        <v>0</v>
      </c>
      <c r="AF121" s="27">
        <f t="shared" si="29"/>
        <v>0</v>
      </c>
      <c r="AG121" s="27">
        <f t="shared" si="29"/>
        <v>0</v>
      </c>
      <c r="AH121" s="27">
        <f t="shared" si="29"/>
        <v>0</v>
      </c>
      <c r="AI121" s="27">
        <f t="shared" si="29"/>
        <v>0</v>
      </c>
      <c r="AJ121" s="27">
        <f t="shared" si="29"/>
        <v>0</v>
      </c>
      <c r="AK121" s="27">
        <f t="shared" si="18"/>
        <v>3080.0000000001091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450.00000000004547</v>
      </c>
      <c r="G122" s="27">
        <f t="shared" ref="G122:AJ122" si="30">(G43-F43)*$D$122</f>
        <v>479.9999999999045</v>
      </c>
      <c r="H122" s="27">
        <f t="shared" si="30"/>
        <v>550.00000000006821</v>
      </c>
      <c r="I122" s="27">
        <f t="shared" si="30"/>
        <v>549.99999999995453</v>
      </c>
      <c r="J122" s="27">
        <f t="shared" si="30"/>
        <v>720.00000000002728</v>
      </c>
      <c r="K122" s="27">
        <f t="shared" si="30"/>
        <v>0</v>
      </c>
      <c r="L122" s="27">
        <f t="shared" si="30"/>
        <v>0</v>
      </c>
      <c r="M122" s="27">
        <f t="shared" si="30"/>
        <v>500</v>
      </c>
      <c r="N122" s="27">
        <f t="shared" si="30"/>
        <v>0</v>
      </c>
      <c r="O122" s="27">
        <f t="shared" si="30"/>
        <v>819.99999999993634</v>
      </c>
      <c r="P122" s="27">
        <f t="shared" si="30"/>
        <v>210.00000000003638</v>
      </c>
      <c r="Q122" s="27">
        <f t="shared" si="30"/>
        <v>0</v>
      </c>
      <c r="R122" s="27">
        <f t="shared" si="30"/>
        <v>0</v>
      </c>
      <c r="S122" s="27">
        <f t="shared" si="30"/>
        <v>639.99999999998636</v>
      </c>
      <c r="T122" s="27">
        <f t="shared" si="30"/>
        <v>420.00000000007276</v>
      </c>
      <c r="U122" s="27">
        <f t="shared" si="30"/>
        <v>389.99999999998636</v>
      </c>
      <c r="V122" s="27">
        <f t="shared" si="30"/>
        <v>399.99999999997726</v>
      </c>
      <c r="W122" s="27">
        <f t="shared" si="30"/>
        <v>389.99999999998636</v>
      </c>
      <c r="X122" s="27">
        <f t="shared" si="30"/>
        <v>0</v>
      </c>
      <c r="Y122" s="27">
        <f t="shared" si="30"/>
        <v>0</v>
      </c>
      <c r="Z122" s="27">
        <f t="shared" si="30"/>
        <v>409.99999999996817</v>
      </c>
      <c r="AA122" s="27">
        <f t="shared" si="30"/>
        <v>720.00000000002728</v>
      </c>
      <c r="AB122" s="27">
        <f t="shared" si="30"/>
        <v>190.00000000005457</v>
      </c>
      <c r="AC122" s="27">
        <f t="shared" si="30"/>
        <v>419.99999999995907</v>
      </c>
      <c r="AD122" s="27">
        <f t="shared" si="30"/>
        <v>0</v>
      </c>
      <c r="AE122" s="27">
        <f t="shared" si="30"/>
        <v>0</v>
      </c>
      <c r="AF122" s="27">
        <f t="shared" si="30"/>
        <v>0</v>
      </c>
      <c r="AG122" s="27">
        <f t="shared" si="30"/>
        <v>1139.9999999999864</v>
      </c>
      <c r="AH122" s="27">
        <f t="shared" si="30"/>
        <v>509.99999999999091</v>
      </c>
      <c r="AI122" s="27">
        <f t="shared" si="30"/>
        <v>480.00000000001819</v>
      </c>
      <c r="AJ122" s="27">
        <f t="shared" si="30"/>
        <v>470.00000000002728</v>
      </c>
      <c r="AK122" s="27">
        <f t="shared" si="18"/>
        <v>10860.000000000015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419.99999999995907</v>
      </c>
      <c r="G123" s="27">
        <f t="shared" ref="G123:AJ123" si="31">(G42-F42)*$D$123</f>
        <v>450.00000000004547</v>
      </c>
      <c r="H123" s="27">
        <f t="shared" si="31"/>
        <v>439.99999999994088</v>
      </c>
      <c r="I123" s="27">
        <f t="shared" si="31"/>
        <v>470.00000000002728</v>
      </c>
      <c r="J123" s="27">
        <f t="shared" si="31"/>
        <v>860.00000000001364</v>
      </c>
      <c r="K123" s="27">
        <f t="shared" si="31"/>
        <v>0</v>
      </c>
      <c r="L123" s="27">
        <f t="shared" si="31"/>
        <v>0</v>
      </c>
      <c r="M123" s="27">
        <f t="shared" si="31"/>
        <v>419.99999999995907</v>
      </c>
      <c r="N123" s="27">
        <f t="shared" si="31"/>
        <v>0</v>
      </c>
      <c r="O123" s="27">
        <f t="shared" si="31"/>
        <v>769.99999999998181</v>
      </c>
      <c r="P123" s="27">
        <f t="shared" si="31"/>
        <v>269.99999999998181</v>
      </c>
      <c r="Q123" s="27">
        <f t="shared" si="31"/>
        <v>0</v>
      </c>
      <c r="R123" s="27">
        <f t="shared" si="31"/>
        <v>0</v>
      </c>
      <c r="S123" s="27">
        <f t="shared" si="31"/>
        <v>570.00000000005002</v>
      </c>
      <c r="T123" s="27">
        <f t="shared" si="31"/>
        <v>419.99999999995907</v>
      </c>
      <c r="U123" s="27">
        <f t="shared" si="31"/>
        <v>379.99999999999545</v>
      </c>
      <c r="V123" s="27">
        <f t="shared" si="31"/>
        <v>430.00000000006366</v>
      </c>
      <c r="W123" s="27">
        <f t="shared" si="31"/>
        <v>429.99999999994998</v>
      </c>
      <c r="X123" s="27">
        <f t="shared" si="31"/>
        <v>0</v>
      </c>
      <c r="Y123" s="27">
        <f t="shared" si="31"/>
        <v>0</v>
      </c>
      <c r="Z123" s="27">
        <f t="shared" si="31"/>
        <v>600.00000000002274</v>
      </c>
      <c r="AA123" s="27">
        <f t="shared" si="31"/>
        <v>710.00000000003638</v>
      </c>
      <c r="AB123" s="27">
        <f t="shared" si="31"/>
        <v>219.9999999999136</v>
      </c>
      <c r="AC123" s="27">
        <f t="shared" si="31"/>
        <v>430.00000000006366</v>
      </c>
      <c r="AD123" s="27">
        <f t="shared" si="31"/>
        <v>0</v>
      </c>
      <c r="AE123" s="27">
        <f t="shared" si="31"/>
        <v>0</v>
      </c>
      <c r="AF123" s="27">
        <f t="shared" si="31"/>
        <v>0</v>
      </c>
      <c r="AG123" s="27">
        <f t="shared" si="31"/>
        <v>1269.9999999999818</v>
      </c>
      <c r="AH123" s="27">
        <f t="shared" si="31"/>
        <v>509.99999999999091</v>
      </c>
      <c r="AI123" s="27">
        <f t="shared" si="31"/>
        <v>490.00000000000909</v>
      </c>
      <c r="AJ123" s="27">
        <f t="shared" si="31"/>
        <v>490.00000000000909</v>
      </c>
      <c r="AK123" s="27">
        <f t="shared" si="18"/>
        <v>11049.999999999955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3250</v>
      </c>
      <c r="G124" s="27">
        <f t="shared" ref="G124:AJ124" si="32">(G53-F53)*$D$124</f>
        <v>3159.9999999999964</v>
      </c>
      <c r="H124" s="27">
        <f t="shared" si="32"/>
        <v>2949.9999999999886</v>
      </c>
      <c r="I124" s="27">
        <f t="shared" si="32"/>
        <v>2550.0000000000114</v>
      </c>
      <c r="J124" s="27">
        <f t="shared" si="32"/>
        <v>1449.9999999999886</v>
      </c>
      <c r="K124" s="27">
        <f t="shared" si="32"/>
        <v>0</v>
      </c>
      <c r="L124" s="27">
        <f t="shared" si="32"/>
        <v>0</v>
      </c>
      <c r="M124" s="27">
        <f t="shared" si="32"/>
        <v>3370.0000000000327</v>
      </c>
      <c r="N124" s="27">
        <f t="shared" si="32"/>
        <v>0</v>
      </c>
      <c r="O124" s="27">
        <f t="shared" si="32"/>
        <v>5129.9999999999955</v>
      </c>
      <c r="P124" s="27">
        <f t="shared" si="32"/>
        <v>2060.0000000000023</v>
      </c>
      <c r="Q124" s="27">
        <f t="shared" si="32"/>
        <v>0</v>
      </c>
      <c r="R124" s="27">
        <f t="shared" si="32"/>
        <v>0</v>
      </c>
      <c r="S124" s="27">
        <f t="shared" si="32"/>
        <v>1219.9999999999704</v>
      </c>
      <c r="T124" s="27">
        <f t="shared" si="32"/>
        <v>3699.9999999999886</v>
      </c>
      <c r="U124" s="27">
        <f t="shared" si="32"/>
        <v>3530.0000000000296</v>
      </c>
      <c r="V124" s="27">
        <f t="shared" si="32"/>
        <v>3069.9999999999932</v>
      </c>
      <c r="W124" s="27">
        <f t="shared" si="32"/>
        <v>2709.9999999999795</v>
      </c>
      <c r="X124" s="27">
        <f t="shared" si="32"/>
        <v>0</v>
      </c>
      <c r="Y124" s="27">
        <f t="shared" si="32"/>
        <v>0</v>
      </c>
      <c r="Z124" s="27">
        <f t="shared" si="32"/>
        <v>1640.0000000000432</v>
      </c>
      <c r="AA124" s="27">
        <f t="shared" si="32"/>
        <v>3609.9999999999568</v>
      </c>
      <c r="AB124" s="27">
        <f t="shared" si="32"/>
        <v>4240.0000000000091</v>
      </c>
      <c r="AC124" s="27">
        <f t="shared" si="32"/>
        <v>2910.000000000025</v>
      </c>
      <c r="AD124" s="27">
        <f t="shared" si="32"/>
        <v>0</v>
      </c>
      <c r="AE124" s="27">
        <f t="shared" si="32"/>
        <v>0</v>
      </c>
      <c r="AF124" s="27">
        <f t="shared" si="32"/>
        <v>0</v>
      </c>
      <c r="AG124" s="27">
        <f t="shared" si="32"/>
        <v>1979.9999999999613</v>
      </c>
      <c r="AH124" s="27">
        <f t="shared" si="32"/>
        <v>1470.0000000000273</v>
      </c>
      <c r="AI124" s="27">
        <f t="shared" si="32"/>
        <v>1069.9999999999932</v>
      </c>
      <c r="AJ124" s="27">
        <f t="shared" si="32"/>
        <v>1560.0000000000023</v>
      </c>
      <c r="AK124" s="27">
        <f t="shared" si="18"/>
        <v>56629.999999999993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8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109.35000000000127</v>
      </c>
      <c r="G126" s="27">
        <f t="shared" ref="G126:AJ126" si="33">IFERROR(81%*(G56-F56)*$D$114,0)</f>
        <v>38.070000000000483</v>
      </c>
      <c r="H126" s="27">
        <f t="shared" si="33"/>
        <v>72.089999999998909</v>
      </c>
      <c r="I126" s="27">
        <f t="shared" si="33"/>
        <v>217.88999999999868</v>
      </c>
      <c r="J126" s="27">
        <f t="shared" si="33"/>
        <v>300.51000000000181</v>
      </c>
      <c r="K126" s="27">
        <f t="shared" si="33"/>
        <v>0</v>
      </c>
      <c r="L126" s="27">
        <f t="shared" si="33"/>
        <v>0</v>
      </c>
      <c r="M126" s="27">
        <f t="shared" si="33"/>
        <v>106.11000000000018</v>
      </c>
      <c r="N126" s="27">
        <f t="shared" si="33"/>
        <v>0</v>
      </c>
      <c r="O126" s="27">
        <f t="shared" si="33"/>
        <v>239.75999999999951</v>
      </c>
      <c r="P126" s="27">
        <f t="shared" si="33"/>
        <v>-13.769999999999564</v>
      </c>
      <c r="Q126" s="27">
        <f t="shared" si="33"/>
        <v>0</v>
      </c>
      <c r="R126" s="27">
        <f t="shared" si="33"/>
        <v>0</v>
      </c>
      <c r="S126" s="27">
        <f t="shared" si="33"/>
        <v>405.80999999999813</v>
      </c>
      <c r="T126" s="27">
        <f t="shared" si="33"/>
        <v>124.73999999999994</v>
      </c>
      <c r="U126" s="27">
        <f t="shared" si="33"/>
        <v>109.35000000000127</v>
      </c>
      <c r="V126" s="27">
        <f t="shared" si="33"/>
        <v>117.44999999999966</v>
      </c>
      <c r="W126" s="27">
        <f t="shared" si="33"/>
        <v>111.78000000000137</v>
      </c>
      <c r="X126" s="27">
        <f t="shared" si="33"/>
        <v>0</v>
      </c>
      <c r="Y126" s="27">
        <f t="shared" si="33"/>
        <v>0</v>
      </c>
      <c r="Z126" s="27">
        <f t="shared" si="33"/>
        <v>236.51999999999842</v>
      </c>
      <c r="AA126" s="27">
        <f t="shared" si="33"/>
        <v>65.609999999999616</v>
      </c>
      <c r="AB126" s="27">
        <f t="shared" si="33"/>
        <v>68.040000000002578</v>
      </c>
      <c r="AC126" s="27">
        <f t="shared" si="33"/>
        <v>67.229999999998725</v>
      </c>
      <c r="AD126" s="27">
        <f t="shared" si="33"/>
        <v>0</v>
      </c>
      <c r="AE126" s="27">
        <f t="shared" si="33"/>
        <v>0</v>
      </c>
      <c r="AF126" s="27">
        <f t="shared" si="33"/>
        <v>0</v>
      </c>
      <c r="AG126" s="27">
        <f t="shared" si="33"/>
        <v>253.53000000000196</v>
      </c>
      <c r="AH126" s="27">
        <f t="shared" si="33"/>
        <v>120.689999999995</v>
      </c>
      <c r="AI126" s="27">
        <f t="shared" si="33"/>
        <v>121.50000000000462</v>
      </c>
      <c r="AJ126" s="27">
        <f t="shared" si="33"/>
        <v>0</v>
      </c>
      <c r="AK126" s="27">
        <f t="shared" ref="AK126" si="34">SUM(F126:AJ126)</f>
        <v>2872.2600000000029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165.00000000002046</v>
      </c>
      <c r="G127" s="27">
        <f t="shared" ref="G127:AJ127" si="35">6/8*(G48-F48)*$D$127</f>
        <v>157.49999999998465</v>
      </c>
      <c r="H127" s="27">
        <f t="shared" si="35"/>
        <v>165.00000000002046</v>
      </c>
      <c r="I127" s="27">
        <f t="shared" si="35"/>
        <v>172.49999999997101</v>
      </c>
      <c r="J127" s="27">
        <f t="shared" si="35"/>
        <v>487.50000000002558</v>
      </c>
      <c r="K127" s="27">
        <f t="shared" si="35"/>
        <v>0</v>
      </c>
      <c r="L127" s="27">
        <f t="shared" si="35"/>
        <v>0</v>
      </c>
      <c r="M127" s="27">
        <f t="shared" si="35"/>
        <v>164.99999999997783</v>
      </c>
      <c r="N127" s="27">
        <f t="shared" si="35"/>
        <v>0</v>
      </c>
      <c r="O127" s="27">
        <f t="shared" si="35"/>
        <v>390.00000000002899</v>
      </c>
      <c r="P127" s="27">
        <f t="shared" si="35"/>
        <v>187.5</v>
      </c>
      <c r="Q127" s="27">
        <f t="shared" si="35"/>
        <v>0</v>
      </c>
      <c r="R127" s="27">
        <f t="shared" si="35"/>
        <v>0</v>
      </c>
      <c r="S127" s="27">
        <f t="shared" si="35"/>
        <v>577.49999999998636</v>
      </c>
      <c r="T127" s="27">
        <f t="shared" si="35"/>
        <v>217.50000000001535</v>
      </c>
      <c r="U127" s="27">
        <f t="shared" si="35"/>
        <v>209.99999999997954</v>
      </c>
      <c r="V127" s="27">
        <f t="shared" si="35"/>
        <v>217.50000000001535</v>
      </c>
      <c r="W127" s="27">
        <f t="shared" si="35"/>
        <v>232.50000000000171</v>
      </c>
      <c r="X127" s="27">
        <f t="shared" si="35"/>
        <v>0</v>
      </c>
      <c r="Y127" s="27">
        <f t="shared" si="35"/>
        <v>0</v>
      </c>
      <c r="Z127" s="27">
        <f t="shared" si="35"/>
        <v>622.49999999998806</v>
      </c>
      <c r="AA127" s="27">
        <f t="shared" si="35"/>
        <v>307.50000000001876</v>
      </c>
      <c r="AB127" s="27">
        <f t="shared" si="35"/>
        <v>142.49999999999829</v>
      </c>
      <c r="AC127" s="27">
        <f t="shared" si="35"/>
        <v>224.99999999996589</v>
      </c>
      <c r="AD127" s="27">
        <f t="shared" si="35"/>
        <v>0</v>
      </c>
      <c r="AE127" s="27">
        <f t="shared" si="35"/>
        <v>0</v>
      </c>
      <c r="AF127" s="27">
        <f t="shared" si="35"/>
        <v>0</v>
      </c>
      <c r="AG127" s="27">
        <f t="shared" si="35"/>
        <v>847.49999999999659</v>
      </c>
      <c r="AH127" s="27">
        <f t="shared" si="35"/>
        <v>225.00000000000853</v>
      </c>
      <c r="AI127" s="27">
        <f t="shared" si="35"/>
        <v>217.50000000001535</v>
      </c>
      <c r="AJ127" s="27">
        <f t="shared" si="35"/>
        <v>209.99999999997954</v>
      </c>
      <c r="AK127" s="27">
        <f t="shared" si="18"/>
        <v>6142.4999999999982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724.67532467548972</v>
      </c>
      <c r="G128" s="27">
        <f t="shared" ref="G128:AJ128" si="36">IFERROR(SUM(G129:G130),0)</f>
        <v>1417.8698224850082</v>
      </c>
      <c r="H128" s="27">
        <f t="shared" si="36"/>
        <v>1501.9277108434687</v>
      </c>
      <c r="I128" s="27">
        <f t="shared" si="36"/>
        <v>1099.9999999998147</v>
      </c>
      <c r="J128" s="27">
        <f t="shared" si="36"/>
        <v>1800.0000000000064</v>
      </c>
      <c r="K128" s="27">
        <f t="shared" si="36"/>
        <v>0</v>
      </c>
      <c r="L128" s="27">
        <f t="shared" si="36"/>
        <v>0</v>
      </c>
      <c r="M128" s="27">
        <f t="shared" si="36"/>
        <v>802.63157894747394</v>
      </c>
      <c r="N128" s="27">
        <f t="shared" si="36"/>
        <v>0</v>
      </c>
      <c r="O128" s="27">
        <f t="shared" si="36"/>
        <v>1561.2099644126308</v>
      </c>
      <c r="P128" s="27">
        <f t="shared" si="36"/>
        <v>384.86055776894989</v>
      </c>
      <c r="Q128" s="27">
        <f t="shared" si="36"/>
        <v>0</v>
      </c>
      <c r="R128" s="27">
        <f t="shared" si="36"/>
        <v>0</v>
      </c>
      <c r="S128" s="27">
        <f t="shared" si="36"/>
        <v>1205.1948051951126</v>
      </c>
      <c r="T128" s="27">
        <f t="shared" si="36"/>
        <v>725.65445026186478</v>
      </c>
      <c r="U128" s="27">
        <f t="shared" si="36"/>
        <v>1389.0909090909199</v>
      </c>
      <c r="V128" s="27">
        <f t="shared" si="36"/>
        <v>1319.393939393834</v>
      </c>
      <c r="W128" s="27">
        <f t="shared" si="36"/>
        <v>675.68389057755428</v>
      </c>
      <c r="X128" s="27">
        <f t="shared" si="36"/>
        <v>0</v>
      </c>
      <c r="Y128" s="27">
        <f t="shared" si="36"/>
        <v>0</v>
      </c>
      <c r="Z128" s="27">
        <f t="shared" si="36"/>
        <v>777.25118483414155</v>
      </c>
      <c r="AA128" s="27">
        <f t="shared" si="36"/>
        <v>1317.0731707317987</v>
      </c>
      <c r="AB128" s="27">
        <f t="shared" si="36"/>
        <v>809.95633187782767</v>
      </c>
      <c r="AC128" s="27">
        <f t="shared" si="36"/>
        <v>807.6923076922867</v>
      </c>
      <c r="AD128" s="27">
        <f t="shared" si="36"/>
        <v>0</v>
      </c>
      <c r="AE128" s="27">
        <f t="shared" si="36"/>
        <v>0</v>
      </c>
      <c r="AF128" s="27">
        <f t="shared" si="36"/>
        <v>0</v>
      </c>
      <c r="AG128" s="27">
        <f t="shared" si="36"/>
        <v>2142.0382165603614</v>
      </c>
      <c r="AH128" s="27">
        <f t="shared" si="36"/>
        <v>1817.8217821783855</v>
      </c>
      <c r="AI128" s="27">
        <f t="shared" si="36"/>
        <v>2047.0588235297253</v>
      </c>
      <c r="AJ128" s="27">
        <f t="shared" si="36"/>
        <v>1566.6666666665749</v>
      </c>
      <c r="AK128" s="27">
        <f t="shared" si="18"/>
        <v>25893.751437723233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7">IF(F135=0,0,(((F37-E37)*0.2))*$D$129)</f>
        <v>0</v>
      </c>
      <c r="G129" s="27">
        <f t="shared" si="37"/>
        <v>580.00000000001819</v>
      </c>
      <c r="H129" s="27">
        <f t="shared" si="37"/>
        <v>719.99999999998192</v>
      </c>
      <c r="I129" s="27">
        <f t="shared" si="37"/>
        <v>0</v>
      </c>
      <c r="J129" s="27">
        <f t="shared" si="37"/>
        <v>0</v>
      </c>
      <c r="K129" s="27">
        <f t="shared" si="37"/>
        <v>0</v>
      </c>
      <c r="L129" s="27">
        <f t="shared" si="37"/>
        <v>0</v>
      </c>
      <c r="M129" s="27">
        <f t="shared" si="37"/>
        <v>0</v>
      </c>
      <c r="N129" s="27">
        <f t="shared" si="37"/>
        <v>0</v>
      </c>
      <c r="O129" s="27">
        <f t="shared" si="37"/>
        <v>0</v>
      </c>
      <c r="P129" s="27">
        <f t="shared" si="37"/>
        <v>0</v>
      </c>
      <c r="Q129" s="27">
        <f t="shared" si="37"/>
        <v>0</v>
      </c>
      <c r="R129" s="27">
        <f t="shared" si="37"/>
        <v>0</v>
      </c>
      <c r="S129" s="27">
        <f t="shared" si="37"/>
        <v>0</v>
      </c>
      <c r="T129" s="27">
        <f t="shared" si="37"/>
        <v>0</v>
      </c>
      <c r="U129" s="27">
        <f t="shared" si="37"/>
        <v>780.00000000001819</v>
      </c>
      <c r="V129" s="27">
        <f t="shared" si="37"/>
        <v>580.00000000001819</v>
      </c>
      <c r="W129" s="27">
        <f t="shared" si="37"/>
        <v>0</v>
      </c>
      <c r="X129" s="27">
        <f t="shared" si="37"/>
        <v>0</v>
      </c>
      <c r="Y129" s="27">
        <f t="shared" si="37"/>
        <v>0</v>
      </c>
      <c r="Z129" s="27">
        <f t="shared" si="37"/>
        <v>0</v>
      </c>
      <c r="AA129" s="27">
        <f t="shared" si="37"/>
        <v>0</v>
      </c>
      <c r="AB129" s="27">
        <f t="shared" si="37"/>
        <v>420.00000000007276</v>
      </c>
      <c r="AC129" s="27">
        <f t="shared" si="37"/>
        <v>0</v>
      </c>
      <c r="AD129" s="27">
        <f t="shared" si="37"/>
        <v>0</v>
      </c>
      <c r="AE129" s="27">
        <f t="shared" si="37"/>
        <v>0</v>
      </c>
      <c r="AF129" s="27">
        <f t="shared" si="37"/>
        <v>0</v>
      </c>
      <c r="AG129" s="27">
        <f t="shared" si="37"/>
        <v>0</v>
      </c>
      <c r="AH129" s="27">
        <f t="shared" si="37"/>
        <v>0</v>
      </c>
      <c r="AI129" s="27">
        <f t="shared" si="37"/>
        <v>0</v>
      </c>
      <c r="AJ129" s="27">
        <f t="shared" si="37"/>
        <v>0</v>
      </c>
      <c r="AK129" s="27">
        <f t="shared" si="18"/>
        <v>3080.0000000001091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8">IFERROR((F122/(F108+F122))*((F50-E50)*$D$130),0)</f>
        <v>724.67532467548972</v>
      </c>
      <c r="G130" s="27">
        <f t="shared" si="38"/>
        <v>837.86982248498987</v>
      </c>
      <c r="H130" s="27">
        <f t="shared" si="38"/>
        <v>781.92771084348681</v>
      </c>
      <c r="I130" s="27">
        <f t="shared" si="38"/>
        <v>1099.9999999998147</v>
      </c>
      <c r="J130" s="27">
        <f t="shared" si="38"/>
        <v>1800.0000000000064</v>
      </c>
      <c r="K130" s="27">
        <f t="shared" si="38"/>
        <v>0</v>
      </c>
      <c r="L130" s="27">
        <f t="shared" si="38"/>
        <v>0</v>
      </c>
      <c r="M130" s="27">
        <f t="shared" si="38"/>
        <v>802.63157894747394</v>
      </c>
      <c r="N130" s="27">
        <f t="shared" si="38"/>
        <v>0</v>
      </c>
      <c r="O130" s="27">
        <f t="shared" si="38"/>
        <v>1561.2099644126308</v>
      </c>
      <c r="P130" s="27">
        <f t="shared" si="38"/>
        <v>384.86055776894989</v>
      </c>
      <c r="Q130" s="27">
        <f t="shared" si="38"/>
        <v>0</v>
      </c>
      <c r="R130" s="27">
        <f t="shared" si="38"/>
        <v>0</v>
      </c>
      <c r="S130" s="27">
        <f t="shared" si="38"/>
        <v>1205.1948051951126</v>
      </c>
      <c r="T130" s="27">
        <f t="shared" si="38"/>
        <v>725.65445026186478</v>
      </c>
      <c r="U130" s="27">
        <f t="shared" si="38"/>
        <v>609.09090909090162</v>
      </c>
      <c r="V130" s="27">
        <f t="shared" si="38"/>
        <v>739.39393939381591</v>
      </c>
      <c r="W130" s="27">
        <f t="shared" si="38"/>
        <v>675.68389057755428</v>
      </c>
      <c r="X130" s="27">
        <f t="shared" si="38"/>
        <v>0</v>
      </c>
      <c r="Y130" s="27">
        <f t="shared" si="38"/>
        <v>0</v>
      </c>
      <c r="Z130" s="27">
        <f t="shared" si="38"/>
        <v>777.25118483414155</v>
      </c>
      <c r="AA130" s="27">
        <f t="shared" si="38"/>
        <v>1317.0731707317987</v>
      </c>
      <c r="AB130" s="27">
        <f t="shared" si="38"/>
        <v>389.95633187775491</v>
      </c>
      <c r="AC130" s="27">
        <f t="shared" si="38"/>
        <v>807.6923076922867</v>
      </c>
      <c r="AD130" s="27">
        <f t="shared" si="38"/>
        <v>0</v>
      </c>
      <c r="AE130" s="27">
        <f t="shared" si="38"/>
        <v>0</v>
      </c>
      <c r="AF130" s="27">
        <f t="shared" si="38"/>
        <v>0</v>
      </c>
      <c r="AG130" s="27">
        <f t="shared" si="38"/>
        <v>2142.0382165603614</v>
      </c>
      <c r="AH130" s="27">
        <f t="shared" si="38"/>
        <v>1817.8217821783855</v>
      </c>
      <c r="AI130" s="27">
        <f t="shared" si="38"/>
        <v>2047.0588235297253</v>
      </c>
      <c r="AJ130" s="27">
        <f t="shared" si="38"/>
        <v>1566.6666666665749</v>
      </c>
      <c r="AK130" s="27">
        <f t="shared" si="18"/>
        <v>22813.751437723116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1</v>
      </c>
      <c r="G134" s="57">
        <v>1</v>
      </c>
      <c r="H134" s="57">
        <v>1</v>
      </c>
      <c r="I134" s="57">
        <v>0.6875</v>
      </c>
      <c r="J134" s="57">
        <v>0</v>
      </c>
      <c r="K134" s="57">
        <v>0</v>
      </c>
      <c r="L134" s="57">
        <v>1</v>
      </c>
      <c r="M134" s="57">
        <v>1</v>
      </c>
      <c r="N134" s="57">
        <v>1</v>
      </c>
      <c r="O134" s="57">
        <v>1</v>
      </c>
      <c r="P134" s="57">
        <v>0.85416666666666663</v>
      </c>
      <c r="Q134" s="57">
        <v>0</v>
      </c>
      <c r="R134" s="57">
        <v>0</v>
      </c>
      <c r="S134" s="57">
        <v>1</v>
      </c>
      <c r="T134" s="57">
        <v>1</v>
      </c>
      <c r="U134" s="57">
        <v>1</v>
      </c>
      <c r="V134" s="57">
        <v>1</v>
      </c>
      <c r="W134" s="57">
        <v>0.95833333333333337</v>
      </c>
      <c r="X134" s="57">
        <v>0</v>
      </c>
      <c r="Y134" s="57">
        <v>0</v>
      </c>
      <c r="Z134" s="57">
        <v>1</v>
      </c>
      <c r="AA134" s="57">
        <v>1</v>
      </c>
      <c r="AB134" s="57">
        <v>1</v>
      </c>
      <c r="AC134" s="57">
        <v>0.79166666666666663</v>
      </c>
      <c r="AD134" s="57">
        <v>0</v>
      </c>
      <c r="AE134" s="57">
        <v>0</v>
      </c>
      <c r="AF134" s="57">
        <v>0</v>
      </c>
      <c r="AG134" s="57">
        <v>0.5</v>
      </c>
      <c r="AH134" s="57">
        <v>0.33333333333333331</v>
      </c>
      <c r="AI134" s="57">
        <v>0.33333333333333331</v>
      </c>
      <c r="AJ134" s="57">
        <v>1</v>
      </c>
    </row>
    <row r="135" spans="1:38">
      <c r="A135" s="6"/>
      <c r="B135" s="49" t="s">
        <v>88</v>
      </c>
      <c r="C135" s="50"/>
      <c r="D135" s="50"/>
      <c r="E135" s="50"/>
      <c r="F135" s="50"/>
      <c r="G135" s="50">
        <v>1</v>
      </c>
      <c r="H135" s="50">
        <v>1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>
        <v>1</v>
      </c>
      <c r="V135" s="50">
        <v>1</v>
      </c>
      <c r="W135" s="50"/>
      <c r="X135" s="50"/>
      <c r="Y135" s="50"/>
      <c r="Z135" s="50"/>
      <c r="AA135" s="50"/>
      <c r="AB135" s="50">
        <v>1</v>
      </c>
      <c r="AC135" s="50"/>
      <c r="AD135" s="50"/>
      <c r="AE135" s="50"/>
      <c r="AF135" s="50"/>
      <c r="AG135" s="50"/>
      <c r="AH135" s="50"/>
      <c r="AI135" s="50"/>
      <c r="AJ135" s="50"/>
    </row>
    <row r="136" spans="1:38">
      <c r="A136" s="6"/>
      <c r="B136" s="51" t="s">
        <v>89</v>
      </c>
      <c r="C136" s="52"/>
      <c r="D136" s="52"/>
      <c r="E136" s="52"/>
      <c r="F136" s="52">
        <v>1</v>
      </c>
      <c r="G136" s="52">
        <v>1</v>
      </c>
      <c r="H136" s="52">
        <v>1</v>
      </c>
      <c r="I136" s="52">
        <v>1</v>
      </c>
      <c r="J136" s="52"/>
      <c r="K136" s="52"/>
      <c r="L136" s="52">
        <v>1</v>
      </c>
      <c r="M136" s="52">
        <v>1</v>
      </c>
      <c r="N136" s="52">
        <v>1</v>
      </c>
      <c r="O136" s="52"/>
      <c r="P136" s="52">
        <v>1</v>
      </c>
      <c r="Q136" s="52"/>
      <c r="R136" s="52"/>
      <c r="S136" s="52">
        <v>1</v>
      </c>
      <c r="T136" s="52">
        <v>1</v>
      </c>
      <c r="U136" s="52">
        <v>1</v>
      </c>
      <c r="V136" s="52">
        <v>1</v>
      </c>
      <c r="W136" s="52">
        <v>1</v>
      </c>
      <c r="X136" s="52"/>
      <c r="Y136" s="52"/>
      <c r="Z136" s="52">
        <v>1</v>
      </c>
      <c r="AA136" s="52">
        <v>1</v>
      </c>
      <c r="AB136" s="52">
        <v>1</v>
      </c>
      <c r="AC136" s="52"/>
      <c r="AD136" s="52">
        <v>1</v>
      </c>
      <c r="AE136" s="52"/>
      <c r="AF136" s="52"/>
      <c r="AG136" s="52">
        <v>1</v>
      </c>
      <c r="AH136" s="52">
        <v>1</v>
      </c>
      <c r="AI136" s="52">
        <v>1</v>
      </c>
      <c r="AJ136" s="52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>
        <v>1</v>
      </c>
      <c r="H137" s="54">
        <v>1</v>
      </c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>
        <v>1</v>
      </c>
      <c r="AC137" s="54"/>
      <c r="AD137" s="54"/>
      <c r="AE137" s="54"/>
      <c r="AF137" s="54"/>
      <c r="AG137" s="54"/>
      <c r="AH137" s="54"/>
      <c r="AI137" s="54"/>
      <c r="AJ137" s="54"/>
    </row>
    <row r="138" spans="1:38" ht="15.75" thickBot="1">
      <c r="A138" s="6"/>
      <c r="B138" s="55" t="s">
        <v>91</v>
      </c>
      <c r="C138" s="56"/>
      <c r="D138" s="56"/>
      <c r="E138" s="56"/>
      <c r="F138" s="223" t="s">
        <v>122</v>
      </c>
      <c r="G138" s="223" t="s">
        <v>122</v>
      </c>
      <c r="H138" s="223" t="s">
        <v>122</v>
      </c>
      <c r="I138" s="223" t="s">
        <v>122</v>
      </c>
      <c r="J138" s="215" t="s">
        <v>121</v>
      </c>
      <c r="K138" s="215" t="s">
        <v>121</v>
      </c>
      <c r="L138" s="223" t="s">
        <v>122</v>
      </c>
      <c r="M138" s="223" t="s">
        <v>122</v>
      </c>
      <c r="N138" s="223" t="s">
        <v>122</v>
      </c>
      <c r="O138" s="217" t="s">
        <v>104</v>
      </c>
      <c r="P138" s="223" t="s">
        <v>122</v>
      </c>
      <c r="Q138" s="215" t="s">
        <v>121</v>
      </c>
      <c r="R138" s="215" t="s">
        <v>121</v>
      </c>
      <c r="S138" s="223" t="s">
        <v>122</v>
      </c>
      <c r="T138" s="223" t="s">
        <v>122</v>
      </c>
      <c r="U138" s="223" t="s">
        <v>122</v>
      </c>
      <c r="V138" s="223" t="s">
        <v>122</v>
      </c>
      <c r="W138" s="223" t="s">
        <v>122</v>
      </c>
      <c r="X138" s="215" t="s">
        <v>121</v>
      </c>
      <c r="Y138" s="215" t="s">
        <v>121</v>
      </c>
      <c r="Z138" s="223" t="s">
        <v>122</v>
      </c>
      <c r="AA138" s="223" t="s">
        <v>122</v>
      </c>
      <c r="AB138" s="223" t="s">
        <v>122</v>
      </c>
      <c r="AC138" s="217" t="s">
        <v>104</v>
      </c>
      <c r="AD138" s="221" t="s">
        <v>105</v>
      </c>
      <c r="AE138" s="215" t="s">
        <v>121</v>
      </c>
      <c r="AF138" s="215" t="s">
        <v>121</v>
      </c>
      <c r="AG138" s="223" t="s">
        <v>122</v>
      </c>
      <c r="AH138" s="223" t="s">
        <v>122</v>
      </c>
      <c r="AI138" s="223" t="s">
        <v>122</v>
      </c>
      <c r="AJ138" s="217" t="s">
        <v>104</v>
      </c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39">IF(G138="OFF",G100,0)</f>
        <v>0</v>
      </c>
      <c r="H140" s="225">
        <f t="shared" si="39"/>
        <v>0</v>
      </c>
      <c r="I140" s="225">
        <f t="shared" si="39"/>
        <v>0</v>
      </c>
      <c r="J140" s="225">
        <f t="shared" si="39"/>
        <v>11015.172499999771</v>
      </c>
      <c r="K140" s="225">
        <f t="shared" si="39"/>
        <v>0</v>
      </c>
      <c r="L140" s="225">
        <f t="shared" si="39"/>
        <v>0</v>
      </c>
      <c r="M140" s="225">
        <f t="shared" si="39"/>
        <v>0</v>
      </c>
      <c r="N140" s="225">
        <f t="shared" si="39"/>
        <v>0</v>
      </c>
      <c r="O140" s="225">
        <f t="shared" si="39"/>
        <v>0</v>
      </c>
      <c r="P140" s="225">
        <f t="shared" si="39"/>
        <v>0</v>
      </c>
      <c r="Q140" s="225">
        <f t="shared" si="39"/>
        <v>0</v>
      </c>
      <c r="R140" s="225">
        <f t="shared" si="39"/>
        <v>0</v>
      </c>
      <c r="S140" s="225">
        <f t="shared" si="39"/>
        <v>0</v>
      </c>
      <c r="T140" s="225">
        <f t="shared" si="39"/>
        <v>0</v>
      </c>
      <c r="U140" s="225">
        <f t="shared" si="39"/>
        <v>0</v>
      </c>
      <c r="V140" s="225">
        <f t="shared" si="39"/>
        <v>0</v>
      </c>
      <c r="W140" s="225">
        <f t="shared" si="39"/>
        <v>0</v>
      </c>
      <c r="X140" s="225">
        <f t="shared" si="39"/>
        <v>0</v>
      </c>
      <c r="Y140" s="225">
        <f t="shared" si="39"/>
        <v>0</v>
      </c>
      <c r="Z140" s="225">
        <f t="shared" si="39"/>
        <v>0</v>
      </c>
      <c r="AA140" s="225">
        <f t="shared" si="39"/>
        <v>0</v>
      </c>
      <c r="AB140" s="225">
        <f t="shared" si="39"/>
        <v>0</v>
      </c>
      <c r="AC140" s="225">
        <f t="shared" si="39"/>
        <v>0</v>
      </c>
      <c r="AD140" s="225">
        <f t="shared" si="39"/>
        <v>0</v>
      </c>
      <c r="AE140" s="225">
        <f t="shared" si="39"/>
        <v>0</v>
      </c>
      <c r="AF140" s="225">
        <f t="shared" si="39"/>
        <v>0</v>
      </c>
      <c r="AG140" s="225">
        <f t="shared" si="39"/>
        <v>0</v>
      </c>
      <c r="AH140" s="225">
        <f t="shared" si="39"/>
        <v>0</v>
      </c>
      <c r="AI140" s="225">
        <f t="shared" si="39"/>
        <v>0</v>
      </c>
      <c r="AJ140" s="225">
        <f t="shared" si="39"/>
        <v>0</v>
      </c>
      <c r="AK140" s="225">
        <f>SUM(F140:AJ140)</f>
        <v>11015.172499999771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40">IF(G138="NFI",G100,0)</f>
        <v>0</v>
      </c>
      <c r="H141" s="225">
        <f t="shared" si="40"/>
        <v>0</v>
      </c>
      <c r="I141" s="225">
        <f t="shared" si="40"/>
        <v>0</v>
      </c>
      <c r="J141" s="225">
        <f t="shared" si="40"/>
        <v>0</v>
      </c>
      <c r="K141" s="225">
        <f t="shared" si="40"/>
        <v>0</v>
      </c>
      <c r="L141" s="225">
        <f t="shared" si="40"/>
        <v>0</v>
      </c>
      <c r="M141" s="225">
        <f t="shared" si="40"/>
        <v>0</v>
      </c>
      <c r="N141" s="225">
        <f t="shared" si="40"/>
        <v>0</v>
      </c>
      <c r="O141" s="225">
        <f t="shared" si="40"/>
        <v>28487.889999999847</v>
      </c>
      <c r="P141" s="225">
        <f t="shared" si="40"/>
        <v>0</v>
      </c>
      <c r="Q141" s="225">
        <f t="shared" si="40"/>
        <v>0</v>
      </c>
      <c r="R141" s="225">
        <f t="shared" si="40"/>
        <v>0</v>
      </c>
      <c r="S141" s="225">
        <f t="shared" si="40"/>
        <v>0</v>
      </c>
      <c r="T141" s="225">
        <f t="shared" si="40"/>
        <v>0</v>
      </c>
      <c r="U141" s="225">
        <f t="shared" si="40"/>
        <v>0</v>
      </c>
      <c r="V141" s="225">
        <f t="shared" si="40"/>
        <v>0</v>
      </c>
      <c r="W141" s="225">
        <f t="shared" si="40"/>
        <v>0</v>
      </c>
      <c r="X141" s="225">
        <f t="shared" si="40"/>
        <v>0</v>
      </c>
      <c r="Y141" s="225">
        <f t="shared" si="40"/>
        <v>0</v>
      </c>
      <c r="Z141" s="225">
        <f t="shared" si="40"/>
        <v>0</v>
      </c>
      <c r="AA141" s="225">
        <f t="shared" si="40"/>
        <v>0</v>
      </c>
      <c r="AB141" s="225">
        <f t="shared" si="40"/>
        <v>0</v>
      </c>
      <c r="AC141" s="225">
        <f t="shared" si="40"/>
        <v>15590.304999999849</v>
      </c>
      <c r="AD141" s="225">
        <f t="shared" si="40"/>
        <v>0</v>
      </c>
      <c r="AE141" s="225">
        <f t="shared" si="40"/>
        <v>0</v>
      </c>
      <c r="AF141" s="225">
        <f t="shared" si="40"/>
        <v>0</v>
      </c>
      <c r="AG141" s="225">
        <f t="shared" si="40"/>
        <v>0</v>
      </c>
      <c r="AH141" s="225">
        <f t="shared" si="40"/>
        <v>0</v>
      </c>
      <c r="AI141" s="225">
        <f t="shared" si="40"/>
        <v>0</v>
      </c>
      <c r="AJ141" s="225">
        <f t="shared" si="40"/>
        <v>9199.0700000009183</v>
      </c>
      <c r="AK141" s="225">
        <f t="shared" ref="AK141:AK144" si="41">SUM(F141:AJ141)</f>
        <v>53277.265000000611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2">IF(G138="HNI",G100,0)</f>
        <v>0</v>
      </c>
      <c r="H142" s="225">
        <f t="shared" si="42"/>
        <v>0</v>
      </c>
      <c r="I142" s="225">
        <f t="shared" si="42"/>
        <v>0</v>
      </c>
      <c r="J142" s="225">
        <f t="shared" si="42"/>
        <v>0</v>
      </c>
      <c r="K142" s="225">
        <f t="shared" si="42"/>
        <v>0</v>
      </c>
      <c r="L142" s="225">
        <f t="shared" si="42"/>
        <v>0</v>
      </c>
      <c r="M142" s="225">
        <f t="shared" si="42"/>
        <v>0</v>
      </c>
      <c r="N142" s="225">
        <f t="shared" si="42"/>
        <v>0</v>
      </c>
      <c r="O142" s="225">
        <f t="shared" si="42"/>
        <v>0</v>
      </c>
      <c r="P142" s="225">
        <f t="shared" si="42"/>
        <v>0</v>
      </c>
      <c r="Q142" s="225">
        <f t="shared" si="42"/>
        <v>0</v>
      </c>
      <c r="R142" s="225">
        <f t="shared" si="42"/>
        <v>0</v>
      </c>
      <c r="S142" s="225">
        <f t="shared" si="42"/>
        <v>0</v>
      </c>
      <c r="T142" s="225">
        <f t="shared" si="42"/>
        <v>0</v>
      </c>
      <c r="U142" s="225">
        <f t="shared" si="42"/>
        <v>0</v>
      </c>
      <c r="V142" s="225">
        <f t="shared" si="42"/>
        <v>0</v>
      </c>
      <c r="W142" s="225">
        <f t="shared" si="42"/>
        <v>0</v>
      </c>
      <c r="X142" s="225">
        <f t="shared" si="42"/>
        <v>0</v>
      </c>
      <c r="Y142" s="225">
        <f t="shared" si="42"/>
        <v>0</v>
      </c>
      <c r="Z142" s="225">
        <f t="shared" si="42"/>
        <v>0</v>
      </c>
      <c r="AA142" s="225">
        <f t="shared" si="42"/>
        <v>0</v>
      </c>
      <c r="AB142" s="225">
        <f t="shared" si="42"/>
        <v>0</v>
      </c>
      <c r="AC142" s="225">
        <f t="shared" si="42"/>
        <v>0</v>
      </c>
      <c r="AD142" s="225">
        <f t="shared" si="42"/>
        <v>0</v>
      </c>
      <c r="AE142" s="225">
        <f t="shared" si="42"/>
        <v>0</v>
      </c>
      <c r="AF142" s="225">
        <f t="shared" si="42"/>
        <v>0</v>
      </c>
      <c r="AG142" s="225">
        <f t="shared" si="42"/>
        <v>0</v>
      </c>
      <c r="AH142" s="225">
        <f t="shared" si="42"/>
        <v>0</v>
      </c>
      <c r="AI142" s="225">
        <f t="shared" si="42"/>
        <v>0</v>
      </c>
      <c r="AJ142" s="225">
        <f t="shared" si="42"/>
        <v>0</v>
      </c>
      <c r="AK142" s="225">
        <f t="shared" si="41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16779.404999999875</v>
      </c>
      <c r="G143" s="225">
        <f t="shared" ref="G143:AJ143" si="43">IF(G138="NFI &amp; HNI",G100,0)</f>
        <v>16445.622499999605</v>
      </c>
      <c r="H143" s="225">
        <f t="shared" si="43"/>
        <v>17204.144999999997</v>
      </c>
      <c r="I143" s="225">
        <f t="shared" si="43"/>
        <v>13920.447500000584</v>
      </c>
      <c r="J143" s="225">
        <f t="shared" si="43"/>
        <v>0</v>
      </c>
      <c r="K143" s="225">
        <f t="shared" si="43"/>
        <v>0</v>
      </c>
      <c r="L143" s="225">
        <f t="shared" si="43"/>
        <v>0</v>
      </c>
      <c r="M143" s="225">
        <f t="shared" si="43"/>
        <v>16848.164999999983</v>
      </c>
      <c r="N143" s="225">
        <f t="shared" si="43"/>
        <v>0</v>
      </c>
      <c r="O143" s="225">
        <f t="shared" si="43"/>
        <v>0</v>
      </c>
      <c r="P143" s="225">
        <f t="shared" si="43"/>
        <v>12385.792500000221</v>
      </c>
      <c r="Q143" s="225">
        <f t="shared" si="43"/>
        <v>0</v>
      </c>
      <c r="R143" s="225">
        <f t="shared" si="43"/>
        <v>0</v>
      </c>
      <c r="S143" s="225">
        <f t="shared" si="43"/>
        <v>10225.502499999759</v>
      </c>
      <c r="T143" s="225">
        <f t="shared" si="43"/>
        <v>17797.312499999891</v>
      </c>
      <c r="U143" s="225">
        <f t="shared" si="43"/>
        <v>19105.420000000428</v>
      </c>
      <c r="V143" s="225">
        <f t="shared" si="43"/>
        <v>16788.022499999643</v>
      </c>
      <c r="W143" s="225">
        <f t="shared" si="43"/>
        <v>15314.357500000668</v>
      </c>
      <c r="X143" s="225">
        <f t="shared" si="43"/>
        <v>0</v>
      </c>
      <c r="Y143" s="225">
        <f t="shared" si="43"/>
        <v>0</v>
      </c>
      <c r="Z143" s="225">
        <f t="shared" si="43"/>
        <v>12566.227499999857</v>
      </c>
      <c r="AA143" s="225">
        <f t="shared" si="43"/>
        <v>21646.212499999838</v>
      </c>
      <c r="AB143" s="225">
        <f t="shared" si="43"/>
        <v>14478.587500000336</v>
      </c>
      <c r="AC143" s="225">
        <f t="shared" si="43"/>
        <v>0</v>
      </c>
      <c r="AD143" s="225">
        <f t="shared" si="43"/>
        <v>0</v>
      </c>
      <c r="AE143" s="225">
        <f t="shared" si="43"/>
        <v>0</v>
      </c>
      <c r="AF143" s="225">
        <f t="shared" si="43"/>
        <v>0</v>
      </c>
      <c r="AG143" s="225">
        <f t="shared" si="43"/>
        <v>18566.312499999462</v>
      </c>
      <c r="AH143" s="225">
        <f t="shared" si="43"/>
        <v>9126.7650000003596</v>
      </c>
      <c r="AI143" s="225">
        <f t="shared" si="43"/>
        <v>7143.0724999995637</v>
      </c>
      <c r="AJ143" s="225">
        <f t="shared" si="43"/>
        <v>0</v>
      </c>
      <c r="AK143" s="225">
        <f t="shared" si="41"/>
        <v>256341.37000000008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4">IF(AND(G134=0,OR(G3="Mon",G3="Tue",G3="Wed",G3="Thu",G3="Fri")),G109,0)</f>
        <v>0</v>
      </c>
      <c r="H144" s="225">
        <f t="shared" si="44"/>
        <v>0</v>
      </c>
      <c r="I144" s="225">
        <f t="shared" si="44"/>
        <v>0</v>
      </c>
      <c r="J144" s="225">
        <f t="shared" si="44"/>
        <v>0</v>
      </c>
      <c r="K144" s="225">
        <f t="shared" si="44"/>
        <v>0</v>
      </c>
      <c r="L144" s="225">
        <f t="shared" si="44"/>
        <v>0</v>
      </c>
      <c r="M144" s="225">
        <f t="shared" si="44"/>
        <v>0</v>
      </c>
      <c r="N144" s="225">
        <f t="shared" si="44"/>
        <v>0</v>
      </c>
      <c r="O144" s="225">
        <f t="shared" si="44"/>
        <v>0</v>
      </c>
      <c r="P144" s="225">
        <f t="shared" si="44"/>
        <v>0</v>
      </c>
      <c r="Q144" s="225">
        <f t="shared" si="44"/>
        <v>0</v>
      </c>
      <c r="R144" s="225">
        <f t="shared" si="44"/>
        <v>0</v>
      </c>
      <c r="S144" s="225">
        <f t="shared" si="44"/>
        <v>0</v>
      </c>
      <c r="T144" s="225">
        <f t="shared" si="44"/>
        <v>0</v>
      </c>
      <c r="U144" s="225">
        <f t="shared" si="44"/>
        <v>0</v>
      </c>
      <c r="V144" s="225">
        <f t="shared" si="44"/>
        <v>0</v>
      </c>
      <c r="W144" s="225">
        <f t="shared" si="44"/>
        <v>0</v>
      </c>
      <c r="X144" s="225">
        <f t="shared" si="44"/>
        <v>0</v>
      </c>
      <c r="Y144" s="225">
        <f t="shared" si="44"/>
        <v>0</v>
      </c>
      <c r="Z144" s="225">
        <f t="shared" si="44"/>
        <v>0</v>
      </c>
      <c r="AA144" s="225">
        <f t="shared" si="44"/>
        <v>0</v>
      </c>
      <c r="AB144" s="225">
        <f t="shared" si="44"/>
        <v>0</v>
      </c>
      <c r="AC144" s="225">
        <f t="shared" si="44"/>
        <v>0</v>
      </c>
      <c r="AD144" s="225">
        <f t="shared" si="44"/>
        <v>0</v>
      </c>
      <c r="AE144" s="225">
        <f t="shared" si="44"/>
        <v>0</v>
      </c>
      <c r="AF144" s="225">
        <f t="shared" si="44"/>
        <v>0</v>
      </c>
      <c r="AG144" s="225">
        <f t="shared" si="44"/>
        <v>0</v>
      </c>
      <c r="AH144" s="225">
        <f t="shared" si="44"/>
        <v>0</v>
      </c>
      <c r="AI144" s="225">
        <f t="shared" si="44"/>
        <v>0</v>
      </c>
      <c r="AJ144" s="225">
        <f t="shared" si="44"/>
        <v>0</v>
      </c>
      <c r="AK144" s="225">
        <f t="shared" si="41"/>
        <v>0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23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23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23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23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23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23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23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23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23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23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23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23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23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23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23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</sheetData>
  <conditionalFormatting sqref="C134:E138 F134:AJ137">
    <cfRule type="cellIs" dxfId="26" priority="5" operator="equal">
      <formula>3</formula>
    </cfRule>
    <cfRule type="cellIs" dxfId="25" priority="6" operator="equal">
      <formula>2</formula>
    </cfRule>
    <cfRule type="cellIs" dxfId="24" priority="7" operator="equal">
      <formula>1</formula>
    </cfRule>
  </conditionalFormatting>
  <conditionalFormatting sqref="C138:E138">
    <cfRule type="cellIs" dxfId="23" priority="4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D123" activePane="bottomRight" state="frozen"/>
      <selection pane="topRight" activeCell="D1" sqref="D1"/>
      <selection pane="bottomLeft" activeCell="A5" sqref="A5"/>
      <selection pane="bottomRight" activeCell="F134" sqref="F134:AJ13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02" t="s">
        <v>110</v>
      </c>
      <c r="G3" s="202" t="s">
        <v>111</v>
      </c>
      <c r="H3" s="202" t="s">
        <v>112</v>
      </c>
      <c r="I3" s="202" t="s">
        <v>106</v>
      </c>
      <c r="J3" s="202" t="s">
        <v>107</v>
      </c>
      <c r="K3" s="202" t="s">
        <v>108</v>
      </c>
      <c r="L3" s="202" t="s">
        <v>109</v>
      </c>
      <c r="M3" s="202" t="s">
        <v>110</v>
      </c>
      <c r="N3" s="202" t="s">
        <v>111</v>
      </c>
      <c r="O3" s="202" t="s">
        <v>112</v>
      </c>
      <c r="P3" s="202" t="s">
        <v>106</v>
      </c>
      <c r="Q3" s="202" t="s">
        <v>107</v>
      </c>
      <c r="R3" s="202" t="s">
        <v>108</v>
      </c>
      <c r="S3" s="202" t="s">
        <v>109</v>
      </c>
      <c r="T3" s="202" t="s">
        <v>110</v>
      </c>
      <c r="U3" s="202" t="s">
        <v>111</v>
      </c>
      <c r="V3" s="202" t="s">
        <v>112</v>
      </c>
      <c r="W3" s="202" t="s">
        <v>106</v>
      </c>
      <c r="X3" s="202" t="s">
        <v>107</v>
      </c>
      <c r="Y3" s="202" t="s">
        <v>108</v>
      </c>
      <c r="Z3" s="202" t="s">
        <v>109</v>
      </c>
      <c r="AA3" s="202" t="s">
        <v>110</v>
      </c>
      <c r="AB3" s="202" t="s">
        <v>111</v>
      </c>
      <c r="AC3" s="202" t="s">
        <v>112</v>
      </c>
      <c r="AD3" s="202" t="s">
        <v>106</v>
      </c>
      <c r="AE3" s="202" t="s">
        <v>107</v>
      </c>
      <c r="AF3" s="202" t="s">
        <v>108</v>
      </c>
      <c r="AG3" s="202" t="s">
        <v>109</v>
      </c>
      <c r="AH3" s="202" t="s">
        <v>110</v>
      </c>
      <c r="AI3" s="202" t="s">
        <v>111</v>
      </c>
      <c r="AJ3" s="202"/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OKTOBER!AJ33</f>
        <v>5213.7879999999996</v>
      </c>
      <c r="F5" s="159">
        <v>5217.45</v>
      </c>
      <c r="G5" s="159"/>
      <c r="H5" s="159"/>
      <c r="I5" s="159">
        <v>5222.1080000000002</v>
      </c>
      <c r="J5" s="159">
        <v>5226.0420000000004</v>
      </c>
      <c r="K5" s="159">
        <v>5230.348</v>
      </c>
      <c r="L5" s="159">
        <v>5234.2669999999998</v>
      </c>
      <c r="M5" s="159">
        <v>5237.268</v>
      </c>
      <c r="N5" s="159"/>
      <c r="O5" s="159"/>
      <c r="P5" s="159">
        <v>5241.3389999999999</v>
      </c>
      <c r="Q5" s="159">
        <v>5245.4359999999997</v>
      </c>
      <c r="R5" s="159">
        <v>5249.7209999999995</v>
      </c>
      <c r="S5" s="159">
        <v>5253.8959999999997</v>
      </c>
      <c r="T5" s="166">
        <v>5257.768</v>
      </c>
      <c r="U5" s="166"/>
      <c r="V5" s="166"/>
      <c r="W5" s="166">
        <v>5261.8310000000001</v>
      </c>
      <c r="X5" s="166">
        <v>5266.6610000000001</v>
      </c>
      <c r="Y5" s="166">
        <v>5271.1409999999996</v>
      </c>
      <c r="Z5" s="166">
        <v>5275.2089999999998</v>
      </c>
      <c r="AA5" s="166">
        <v>5279.3739999999998</v>
      </c>
      <c r="AB5" s="166"/>
      <c r="AC5" s="166"/>
      <c r="AD5" s="167">
        <v>5284.5190000000002</v>
      </c>
      <c r="AE5" s="167">
        <v>5288.2030000000004</v>
      </c>
      <c r="AF5" s="166">
        <v>5291.8969999999999</v>
      </c>
      <c r="AG5" s="167">
        <v>5294.5420000000004</v>
      </c>
      <c r="AH5" s="166">
        <v>5296.2349999999997</v>
      </c>
      <c r="AI5" s="140"/>
      <c r="AJ5" s="140"/>
    </row>
    <row r="6" spans="1:37" outlineLevel="1">
      <c r="A6" s="33"/>
      <c r="B6" s="36" t="s">
        <v>24</v>
      </c>
      <c r="C6" s="67" t="s">
        <v>101</v>
      </c>
      <c r="D6" s="36"/>
      <c r="E6" s="37">
        <f>OKTOBER!AJ34</f>
        <v>1019.0549999999999</v>
      </c>
      <c r="F6" s="159">
        <v>1019.842</v>
      </c>
      <c r="G6" s="159"/>
      <c r="H6" s="159"/>
      <c r="I6" s="159">
        <v>1020.808</v>
      </c>
      <c r="J6" s="159">
        <v>1021.5839999999999</v>
      </c>
      <c r="K6" s="159">
        <v>1022.377</v>
      </c>
      <c r="L6" s="159">
        <v>1023.165</v>
      </c>
      <c r="M6" s="159">
        <v>1023.8150000000001</v>
      </c>
      <c r="N6" s="159"/>
      <c r="O6" s="159"/>
      <c r="P6" s="159">
        <v>1024.6400000000001</v>
      </c>
      <c r="Q6" s="159">
        <v>1025.5150000000001</v>
      </c>
      <c r="R6" s="159">
        <v>1026.4280000000001</v>
      </c>
      <c r="S6" s="159">
        <v>1027.2180000000001</v>
      </c>
      <c r="T6" s="166">
        <v>1027.874</v>
      </c>
      <c r="U6" s="166"/>
      <c r="V6" s="166"/>
      <c r="W6" s="166">
        <v>1028.873</v>
      </c>
      <c r="X6" s="166">
        <v>1029.6769999999999</v>
      </c>
      <c r="Y6" s="166">
        <v>1030.5820000000001</v>
      </c>
      <c r="Z6" s="166">
        <v>1031.1780000000001</v>
      </c>
      <c r="AA6" s="166">
        <v>1032.0930000000001</v>
      </c>
      <c r="AB6" s="166"/>
      <c r="AC6" s="166"/>
      <c r="AD6" s="166">
        <v>1033.136</v>
      </c>
      <c r="AE6" s="167">
        <v>1033.8399999999999</v>
      </c>
      <c r="AF6" s="166">
        <v>1034.575</v>
      </c>
      <c r="AG6" s="167">
        <v>1035.1130000000001</v>
      </c>
      <c r="AH6" s="166">
        <v>1035.395</v>
      </c>
      <c r="AI6" s="140"/>
      <c r="AJ6" s="140"/>
    </row>
    <row r="7" spans="1:37" outlineLevel="1">
      <c r="A7" s="33"/>
      <c r="B7" s="39" t="s">
        <v>2</v>
      </c>
      <c r="C7" s="67" t="s">
        <v>102</v>
      </c>
      <c r="D7" s="36"/>
      <c r="E7" s="37">
        <f>OKTOBER!AJ35</f>
        <v>13182</v>
      </c>
      <c r="F7" s="160">
        <v>13196</v>
      </c>
      <c r="G7" s="160"/>
      <c r="H7" s="160"/>
      <c r="I7" s="160">
        <v>13214</v>
      </c>
      <c r="J7" s="160">
        <v>13228</v>
      </c>
      <c r="K7" s="160">
        <v>13244</v>
      </c>
      <c r="L7" s="160">
        <v>13259</v>
      </c>
      <c r="M7" s="160">
        <v>13271</v>
      </c>
      <c r="N7" s="160"/>
      <c r="O7" s="160"/>
      <c r="P7" s="160">
        <v>13286</v>
      </c>
      <c r="Q7" s="160">
        <v>13301</v>
      </c>
      <c r="R7" s="160">
        <v>13318</v>
      </c>
      <c r="S7" s="160">
        <v>13333</v>
      </c>
      <c r="T7" s="168">
        <v>13348</v>
      </c>
      <c r="U7" s="168"/>
      <c r="V7" s="168"/>
      <c r="W7" s="166">
        <v>13365</v>
      </c>
      <c r="X7" s="168">
        <v>13381</v>
      </c>
      <c r="Y7" s="168">
        <v>13398</v>
      </c>
      <c r="Z7" s="168">
        <v>13413</v>
      </c>
      <c r="AA7" s="168">
        <v>13428</v>
      </c>
      <c r="AB7" s="168"/>
      <c r="AC7" s="168"/>
      <c r="AD7" s="168">
        <v>13448</v>
      </c>
      <c r="AE7" s="168">
        <v>13462</v>
      </c>
      <c r="AF7" s="168">
        <v>13475</v>
      </c>
      <c r="AG7" s="168">
        <v>13485</v>
      </c>
      <c r="AH7" s="168">
        <v>13492</v>
      </c>
      <c r="AI7" s="143"/>
      <c r="AJ7" s="143"/>
    </row>
    <row r="8" spans="1:37" outlineLevel="1">
      <c r="A8" s="33"/>
      <c r="B8" s="39" t="s">
        <v>4</v>
      </c>
      <c r="C8" s="67" t="s">
        <v>102</v>
      </c>
      <c r="D8" s="36"/>
      <c r="E8" s="113">
        <v>23921</v>
      </c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9"/>
      <c r="U8" s="169"/>
      <c r="V8" s="169"/>
      <c r="W8" s="166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44"/>
      <c r="AJ8" s="144"/>
    </row>
    <row r="9" spans="1:37" outlineLevel="1">
      <c r="A9" s="33"/>
      <c r="B9" s="39" t="s">
        <v>10</v>
      </c>
      <c r="C9" s="67" t="s">
        <v>102</v>
      </c>
      <c r="D9" s="36"/>
      <c r="E9" s="37">
        <f>OKTOBER!AJ37</f>
        <v>2260.4</v>
      </c>
      <c r="F9" s="162">
        <v>2262.9</v>
      </c>
      <c r="G9" s="162"/>
      <c r="H9" s="162"/>
      <c r="I9" s="162">
        <v>2264.1</v>
      </c>
      <c r="J9" s="162">
        <v>2267</v>
      </c>
      <c r="K9" s="162">
        <v>2270.4</v>
      </c>
      <c r="L9" s="162">
        <v>2273.5</v>
      </c>
      <c r="M9" s="162">
        <v>2275</v>
      </c>
      <c r="N9" s="162"/>
      <c r="O9" s="162"/>
      <c r="P9" s="162">
        <v>2275.4</v>
      </c>
      <c r="Q9" s="162">
        <v>2278.5</v>
      </c>
      <c r="R9" s="162">
        <v>2281.9</v>
      </c>
      <c r="S9" s="162">
        <v>2285.3000000000002</v>
      </c>
      <c r="T9" s="170">
        <v>2288</v>
      </c>
      <c r="U9" s="170"/>
      <c r="V9" s="170"/>
      <c r="W9" s="166">
        <v>2289.3000000000002</v>
      </c>
      <c r="X9" s="170">
        <v>2292.1</v>
      </c>
      <c r="Y9" s="170">
        <v>2295.8000000000002</v>
      </c>
      <c r="Z9" s="170">
        <v>2298.5</v>
      </c>
      <c r="AA9" s="170">
        <v>2302.1999999999998</v>
      </c>
      <c r="AB9" s="170"/>
      <c r="AC9" s="170"/>
      <c r="AD9" s="170">
        <v>2304</v>
      </c>
      <c r="AE9" s="170">
        <v>2306.1999999999998</v>
      </c>
      <c r="AF9" s="170">
        <v>2308.4</v>
      </c>
      <c r="AG9" s="170">
        <v>2309.3000000000002</v>
      </c>
      <c r="AH9" s="170">
        <v>2309.5</v>
      </c>
      <c r="AI9" s="145"/>
      <c r="AJ9" s="145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OKTOBER!AJ38</f>
        <v>1053</v>
      </c>
      <c r="F10" s="161">
        <v>1054.5</v>
      </c>
      <c r="G10" s="161"/>
      <c r="H10" s="161"/>
      <c r="I10" s="161">
        <v>1055.2</v>
      </c>
      <c r="J10" s="161">
        <v>1057.0999999999999</v>
      </c>
      <c r="K10" s="161">
        <v>1059.4000000000001</v>
      </c>
      <c r="L10" s="161">
        <v>1061.4000000000001</v>
      </c>
      <c r="M10" s="161">
        <v>1062.3</v>
      </c>
      <c r="N10" s="161"/>
      <c r="O10" s="162"/>
      <c r="P10" s="162">
        <v>1062.5999999999999</v>
      </c>
      <c r="Q10" s="162">
        <v>1064.5999999999999</v>
      </c>
      <c r="R10" s="162">
        <v>1066.9000000000001</v>
      </c>
      <c r="S10" s="162">
        <v>1069.2</v>
      </c>
      <c r="T10" s="170">
        <v>1070.9000000000001</v>
      </c>
      <c r="U10" s="146"/>
      <c r="V10" s="170"/>
      <c r="W10" s="166">
        <v>1071.7</v>
      </c>
      <c r="X10" s="170">
        <v>1073.5</v>
      </c>
      <c r="Y10" s="170">
        <v>1076</v>
      </c>
      <c r="Z10" s="170">
        <v>1077.7</v>
      </c>
      <c r="AA10" s="170">
        <v>1080.2</v>
      </c>
      <c r="AB10" s="170"/>
      <c r="AC10" s="170"/>
      <c r="AD10" s="170">
        <v>1081.2</v>
      </c>
      <c r="AE10" s="170">
        <v>1082.5999999999999</v>
      </c>
      <c r="AF10" s="170">
        <v>1083.9000000000001</v>
      </c>
      <c r="AG10" s="170">
        <v>1084.4000000000001</v>
      </c>
      <c r="AH10" s="169">
        <v>1084.5</v>
      </c>
      <c r="AI10" s="144"/>
      <c r="AJ10" s="144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OKTOBER!AJ39</f>
        <v>148.58000000000001</v>
      </c>
      <c r="F11" s="161">
        <v>148.66</v>
      </c>
      <c r="G11" s="161"/>
      <c r="H11" s="161"/>
      <c r="I11" s="161">
        <v>148.71</v>
      </c>
      <c r="J11" s="161">
        <v>148.82</v>
      </c>
      <c r="K11" s="161">
        <v>148.9</v>
      </c>
      <c r="L11" s="161">
        <v>148.99</v>
      </c>
      <c r="M11" s="161">
        <v>149.07</v>
      </c>
      <c r="N11" s="161"/>
      <c r="O11" s="161"/>
      <c r="P11" s="161">
        <v>149.12</v>
      </c>
      <c r="Q11" s="161">
        <v>149.22999999999999</v>
      </c>
      <c r="R11" s="161">
        <v>149.28</v>
      </c>
      <c r="S11" s="161">
        <v>149.37</v>
      </c>
      <c r="T11" s="169">
        <v>149.47</v>
      </c>
      <c r="U11" s="169"/>
      <c r="V11" s="169"/>
      <c r="W11" s="166">
        <v>149.52000000000001</v>
      </c>
      <c r="X11" s="169">
        <v>149.63999999999999</v>
      </c>
      <c r="Y11" s="169">
        <v>149.74</v>
      </c>
      <c r="Z11" s="169">
        <v>149.85</v>
      </c>
      <c r="AA11" s="169">
        <v>149.94999999999999</v>
      </c>
      <c r="AB11" s="169"/>
      <c r="AC11" s="169"/>
      <c r="AD11" s="169">
        <v>150</v>
      </c>
      <c r="AE11" s="169">
        <v>150.11000000000001</v>
      </c>
      <c r="AF11" s="169">
        <v>150.22999999999999</v>
      </c>
      <c r="AG11" s="169">
        <v>150.33000000000001</v>
      </c>
      <c r="AH11" s="169">
        <v>150.36000000000001</v>
      </c>
      <c r="AI11" s="144"/>
      <c r="AJ11" s="144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OKTOBER!AJ40</f>
        <v>27.135999999999999</v>
      </c>
      <c r="F12" s="159">
        <v>27.158000000000001</v>
      </c>
      <c r="G12" s="159"/>
      <c r="H12" s="159"/>
      <c r="I12" s="159">
        <v>27.18</v>
      </c>
      <c r="J12" s="159">
        <v>27.446999999999999</v>
      </c>
      <c r="K12" s="159">
        <v>27.606999999999999</v>
      </c>
      <c r="L12" s="159">
        <v>27.664999999999999</v>
      </c>
      <c r="M12" s="159">
        <v>27.693000000000001</v>
      </c>
      <c r="N12" s="159"/>
      <c r="O12" s="159"/>
      <c r="P12" s="159">
        <v>27.722999999999999</v>
      </c>
      <c r="Q12" s="159">
        <v>27.768999999999998</v>
      </c>
      <c r="R12" s="159">
        <v>27.992999999999999</v>
      </c>
      <c r="S12" s="159">
        <v>28.152000000000001</v>
      </c>
      <c r="T12" s="166">
        <v>28.274000000000001</v>
      </c>
      <c r="U12" s="166"/>
      <c r="V12" s="166"/>
      <c r="W12" s="166">
        <v>28.312999999999999</v>
      </c>
      <c r="X12" s="166">
        <v>28.555</v>
      </c>
      <c r="Y12" s="166">
        <v>28.71</v>
      </c>
      <c r="Z12" s="166">
        <v>28.809000000000001</v>
      </c>
      <c r="AA12" s="166">
        <v>28.837</v>
      </c>
      <c r="AB12" s="166"/>
      <c r="AC12" s="166"/>
      <c r="AD12" s="166">
        <v>28.872</v>
      </c>
      <c r="AE12" s="166">
        <v>28.899000000000001</v>
      </c>
      <c r="AF12" s="166">
        <v>29.056999999999999</v>
      </c>
      <c r="AG12" s="166">
        <v>29.074999999999999</v>
      </c>
      <c r="AH12" s="166">
        <v>29.081</v>
      </c>
      <c r="AI12" s="140"/>
      <c r="AJ12" s="140"/>
    </row>
    <row r="13" spans="1:37" outlineLevel="1">
      <c r="A13" s="33"/>
      <c r="B13" s="62" t="s">
        <v>43</v>
      </c>
      <c r="C13" s="67" t="s">
        <v>102</v>
      </c>
      <c r="D13" s="36"/>
      <c r="E13" s="37">
        <f>OKTOBER!AJ41</f>
        <v>1.5148999999999999</v>
      </c>
      <c r="F13" s="159">
        <v>1.5185</v>
      </c>
      <c r="G13" s="159"/>
      <c r="H13" s="159"/>
      <c r="I13" s="159">
        <v>1.5298</v>
      </c>
      <c r="J13" s="159">
        <v>1.5362</v>
      </c>
      <c r="K13" s="159">
        <v>1.5579000000000001</v>
      </c>
      <c r="L13" s="159">
        <v>1.5750999999999999</v>
      </c>
      <c r="M13" s="159">
        <v>1.577</v>
      </c>
      <c r="N13" s="159"/>
      <c r="O13" s="163"/>
      <c r="P13" s="159">
        <v>1.5811999999999999</v>
      </c>
      <c r="Q13" s="159">
        <v>1.5823</v>
      </c>
      <c r="R13" s="159">
        <v>1.5914999999999999</v>
      </c>
      <c r="S13" s="159">
        <v>1.6243000000000001</v>
      </c>
      <c r="T13" s="166">
        <v>1.6409</v>
      </c>
      <c r="U13" s="166"/>
      <c r="V13" s="166"/>
      <c r="W13" s="166">
        <v>1.6454</v>
      </c>
      <c r="X13" s="166">
        <v>1.6531</v>
      </c>
      <c r="Y13" s="166">
        <v>1.6848000000000001</v>
      </c>
      <c r="Z13" s="166">
        <v>1.7038</v>
      </c>
      <c r="AA13" s="166">
        <v>1.7054</v>
      </c>
      <c r="AB13" s="166"/>
      <c r="AC13" s="166"/>
      <c r="AD13" s="166">
        <v>1.7099</v>
      </c>
      <c r="AE13" s="166">
        <v>1.7115</v>
      </c>
      <c r="AF13" s="166">
        <v>1.722</v>
      </c>
      <c r="AG13" s="166">
        <v>1.7244999999999999</v>
      </c>
      <c r="AH13" s="166">
        <v>1.726</v>
      </c>
      <c r="AI13" s="140"/>
      <c r="AJ13" s="140"/>
    </row>
    <row r="14" spans="1:37" outlineLevel="1">
      <c r="A14" s="33"/>
      <c r="B14" s="39" t="s">
        <v>1</v>
      </c>
      <c r="C14" s="67" t="s">
        <v>102</v>
      </c>
      <c r="D14" s="36"/>
      <c r="E14" s="37">
        <f>OKTOBER!AJ42</f>
        <v>686.62</v>
      </c>
      <c r="F14" s="161">
        <v>687.97</v>
      </c>
      <c r="G14" s="161"/>
      <c r="H14" s="161"/>
      <c r="I14" s="161">
        <v>687.97</v>
      </c>
      <c r="J14" s="161">
        <v>688.2</v>
      </c>
      <c r="K14" s="161">
        <v>688.65</v>
      </c>
      <c r="L14" s="161">
        <v>689.12</v>
      </c>
      <c r="M14" s="161">
        <v>689.61</v>
      </c>
      <c r="N14" s="161"/>
      <c r="O14" s="161"/>
      <c r="P14" s="161">
        <v>690.56</v>
      </c>
      <c r="Q14" s="161">
        <v>691.06</v>
      </c>
      <c r="R14" s="161">
        <v>691.56</v>
      </c>
      <c r="S14" s="161">
        <v>692.03</v>
      </c>
      <c r="T14" s="169">
        <v>692.46</v>
      </c>
      <c r="U14" s="169"/>
      <c r="V14" s="169"/>
      <c r="W14" s="166">
        <v>693.4</v>
      </c>
      <c r="X14" s="169">
        <v>693.96</v>
      </c>
      <c r="Y14" s="169">
        <v>694.51</v>
      </c>
      <c r="Z14" s="169">
        <v>695.07</v>
      </c>
      <c r="AA14" s="169">
        <v>695.6</v>
      </c>
      <c r="AB14" s="169"/>
      <c r="AC14" s="171"/>
      <c r="AD14" s="169">
        <v>696.44</v>
      </c>
      <c r="AE14" s="169">
        <v>696.91</v>
      </c>
      <c r="AF14" s="169">
        <v>697.47</v>
      </c>
      <c r="AG14" s="169">
        <v>697.97</v>
      </c>
      <c r="AH14" s="169">
        <v>698.42</v>
      </c>
      <c r="AI14" s="144"/>
      <c r="AJ14" s="144"/>
    </row>
    <row r="15" spans="1:37" outlineLevel="1">
      <c r="A15" s="33"/>
      <c r="B15" s="39" t="s">
        <v>41</v>
      </c>
      <c r="C15" s="67" t="s">
        <v>102</v>
      </c>
      <c r="D15" s="36"/>
      <c r="E15" s="37">
        <f>OKTOBER!AJ43</f>
        <v>615.6</v>
      </c>
      <c r="F15" s="161">
        <v>615.97</v>
      </c>
      <c r="G15" s="161"/>
      <c r="H15" s="161"/>
      <c r="I15" s="161">
        <v>616.67999999999995</v>
      </c>
      <c r="J15" s="161">
        <v>617.17999999999995</v>
      </c>
      <c r="K15" s="161">
        <v>617.61</v>
      </c>
      <c r="L15" s="161">
        <v>618</v>
      </c>
      <c r="M15" s="161">
        <v>618.4</v>
      </c>
      <c r="N15" s="161"/>
      <c r="O15" s="161"/>
      <c r="P15" s="161">
        <v>619.4</v>
      </c>
      <c r="Q15" s="161">
        <v>619.92999999999995</v>
      </c>
      <c r="R15" s="161">
        <v>620.36</v>
      </c>
      <c r="S15" s="161">
        <v>620.67999999999995</v>
      </c>
      <c r="T15" s="169">
        <v>621.02</v>
      </c>
      <c r="U15" s="169"/>
      <c r="V15" s="169"/>
      <c r="W15" s="166">
        <v>621.79</v>
      </c>
      <c r="X15" s="169">
        <v>622.30999999999995</v>
      </c>
      <c r="Y15" s="169">
        <v>622.79</v>
      </c>
      <c r="Z15" s="169">
        <v>623.32000000000005</v>
      </c>
      <c r="AA15" s="169">
        <v>623.79999999999995</v>
      </c>
      <c r="AB15" s="169"/>
      <c r="AC15" s="169"/>
      <c r="AD15" s="169">
        <v>624.49</v>
      </c>
      <c r="AE15" s="169">
        <v>624.89</v>
      </c>
      <c r="AF15" s="169">
        <v>625.38</v>
      </c>
      <c r="AG15" s="169">
        <v>625.84</v>
      </c>
      <c r="AH15" s="169">
        <v>626.11</v>
      </c>
      <c r="AI15" s="144"/>
      <c r="AJ15" s="144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OKTOBER!AJ44</f>
        <v>1633.9</v>
      </c>
      <c r="F16" s="162">
        <v>1635.6</v>
      </c>
      <c r="G16" s="162"/>
      <c r="H16" s="162"/>
      <c r="I16" s="162">
        <v>1638.4</v>
      </c>
      <c r="J16" s="162">
        <v>1639.9</v>
      </c>
      <c r="K16" s="162">
        <v>1641.5</v>
      </c>
      <c r="L16" s="162">
        <v>1643.1</v>
      </c>
      <c r="M16" s="162">
        <v>1644.4</v>
      </c>
      <c r="N16" s="162"/>
      <c r="O16" s="162"/>
      <c r="P16" s="162">
        <v>1647</v>
      </c>
      <c r="Q16" s="162">
        <v>1648.4</v>
      </c>
      <c r="R16" s="162">
        <v>1650.2</v>
      </c>
      <c r="S16" s="162">
        <v>1651.7</v>
      </c>
      <c r="T16" s="170">
        <v>1653.3</v>
      </c>
      <c r="U16" s="170"/>
      <c r="V16" s="170"/>
      <c r="W16" s="166">
        <v>1656</v>
      </c>
      <c r="X16" s="170">
        <v>1657.5</v>
      </c>
      <c r="Y16" s="170">
        <v>1659.1</v>
      </c>
      <c r="Z16" s="170">
        <v>1660.8</v>
      </c>
      <c r="AA16" s="170">
        <v>1662.5</v>
      </c>
      <c r="AB16" s="170"/>
      <c r="AC16" s="170"/>
      <c r="AD16" s="170">
        <v>1665.5</v>
      </c>
      <c r="AE16" s="170">
        <v>1667</v>
      </c>
      <c r="AF16" s="170">
        <v>1668.6</v>
      </c>
      <c r="AG16" s="170">
        <v>1669.7</v>
      </c>
      <c r="AH16" s="170">
        <v>1670.4</v>
      </c>
      <c r="AI16" s="145"/>
      <c r="AJ16" s="145"/>
    </row>
    <row r="17" spans="1:36" outlineLevel="1">
      <c r="A17" s="33"/>
      <c r="B17" s="39" t="s">
        <v>13</v>
      </c>
      <c r="C17" s="67" t="s">
        <v>102</v>
      </c>
      <c r="D17" s="36"/>
      <c r="E17" s="37">
        <f>OKTOBER!AJ45</f>
        <v>25.202999999999999</v>
      </c>
      <c r="F17" s="159">
        <v>25.23</v>
      </c>
      <c r="G17" s="159"/>
      <c r="H17" s="159"/>
      <c r="I17" s="159">
        <v>25.236000000000001</v>
      </c>
      <c r="J17" s="159">
        <v>25.263000000000002</v>
      </c>
      <c r="K17" s="159">
        <v>25.276</v>
      </c>
      <c r="L17" s="159">
        <v>25.259</v>
      </c>
      <c r="M17" s="159">
        <v>25.298999999999999</v>
      </c>
      <c r="N17" s="159"/>
      <c r="O17" s="159"/>
      <c r="P17" s="159">
        <v>25.326000000000001</v>
      </c>
      <c r="Q17" s="159">
        <v>25.361999999999998</v>
      </c>
      <c r="R17" s="159">
        <v>25.393000000000001</v>
      </c>
      <c r="S17" s="159">
        <v>25.408000000000001</v>
      </c>
      <c r="T17" s="166">
        <v>25.423999999999999</v>
      </c>
      <c r="U17" s="166"/>
      <c r="V17" s="166"/>
      <c r="W17" s="166">
        <v>25.437999999999999</v>
      </c>
      <c r="X17" s="166">
        <v>25.462</v>
      </c>
      <c r="Y17" s="166">
        <v>25.478000000000002</v>
      </c>
      <c r="Z17" s="166">
        <v>25.495000000000001</v>
      </c>
      <c r="AA17" s="166">
        <v>25.510999999999999</v>
      </c>
      <c r="AB17" s="166"/>
      <c r="AC17" s="166"/>
      <c r="AD17" s="166">
        <v>25.523</v>
      </c>
      <c r="AE17" s="166">
        <v>25.536000000000001</v>
      </c>
      <c r="AF17" s="166">
        <v>25.545999999999999</v>
      </c>
      <c r="AG17" s="166">
        <v>25.553999999999998</v>
      </c>
      <c r="AH17" s="166">
        <v>25.567</v>
      </c>
      <c r="AI17" s="140"/>
      <c r="AJ17" s="140"/>
    </row>
    <row r="18" spans="1:36" outlineLevel="1">
      <c r="A18" s="33"/>
      <c r="B18" s="39" t="s">
        <v>14</v>
      </c>
      <c r="C18" s="67" t="s">
        <v>102</v>
      </c>
      <c r="D18" s="36"/>
      <c r="E18" s="37">
        <f>OKTOBER!AJ46</f>
        <v>4.3768000000000002</v>
      </c>
      <c r="F18" s="164">
        <v>4.3802000000000003</v>
      </c>
      <c r="G18" s="164"/>
      <c r="H18" s="164"/>
      <c r="I18" s="164">
        <v>4.3901000000000003</v>
      </c>
      <c r="J18" s="164">
        <v>4.3932000000000002</v>
      </c>
      <c r="K18" s="164">
        <v>4.3967999999999998</v>
      </c>
      <c r="L18" s="164">
        <v>4.4016999999999999</v>
      </c>
      <c r="M18" s="164">
        <v>4.4051999999999998</v>
      </c>
      <c r="N18" s="164"/>
      <c r="O18" s="164"/>
      <c r="P18" s="164">
        <v>4.4147999999999996</v>
      </c>
      <c r="Q18" s="164">
        <v>4.4180000000000001</v>
      </c>
      <c r="R18" s="164">
        <v>4.4211</v>
      </c>
      <c r="S18" s="164">
        <v>4.4241999999999999</v>
      </c>
      <c r="T18" s="172">
        <v>4.4268999999999998</v>
      </c>
      <c r="U18" s="172"/>
      <c r="V18" s="172"/>
      <c r="W18" s="166">
        <v>4.4382000000000001</v>
      </c>
      <c r="X18" s="172">
        <v>4.4417</v>
      </c>
      <c r="Y18" s="172">
        <v>4.4448999999999996</v>
      </c>
      <c r="Z18" s="172">
        <v>4.4474999999999998</v>
      </c>
      <c r="AA18" s="172">
        <v>4.4505999999999997</v>
      </c>
      <c r="AB18" s="172"/>
      <c r="AC18" s="172"/>
      <c r="AD18" s="172">
        <v>4.4611000000000001</v>
      </c>
      <c r="AE18" s="172">
        <v>4.4464699999999997</v>
      </c>
      <c r="AF18" s="172">
        <v>4.4682000000000004</v>
      </c>
      <c r="AG18" s="172">
        <v>4.4713000000000003</v>
      </c>
      <c r="AH18" s="172">
        <v>4.4739000000000004</v>
      </c>
      <c r="AI18" s="149"/>
      <c r="AJ18" s="149"/>
    </row>
    <row r="19" spans="1:36" outlineLevel="1">
      <c r="A19" s="33"/>
      <c r="B19" s="39" t="s">
        <v>15</v>
      </c>
      <c r="C19" s="67" t="s">
        <v>102</v>
      </c>
      <c r="D19" s="36"/>
      <c r="E19" s="37">
        <f>OKTOBER!AJ47</f>
        <v>72.450999999999993</v>
      </c>
      <c r="F19" s="159">
        <v>72.451999999999998</v>
      </c>
      <c r="G19" s="159"/>
      <c r="H19" s="159"/>
      <c r="I19" s="159">
        <v>72.451999999999998</v>
      </c>
      <c r="J19" s="159">
        <v>72.451999999999998</v>
      </c>
      <c r="K19" s="159">
        <v>72.451999999999998</v>
      </c>
      <c r="L19" s="159">
        <v>72.453000000000003</v>
      </c>
      <c r="M19" s="159">
        <v>72.453000000000003</v>
      </c>
      <c r="N19" s="159"/>
      <c r="O19" s="159"/>
      <c r="P19" s="159">
        <v>72.453999999999994</v>
      </c>
      <c r="Q19" s="159">
        <v>72.453999999999994</v>
      </c>
      <c r="R19" s="159">
        <v>72.453999999999994</v>
      </c>
      <c r="S19" s="159">
        <v>72.453999999999994</v>
      </c>
      <c r="T19" s="166">
        <v>72.453999999999994</v>
      </c>
      <c r="U19" s="166"/>
      <c r="V19" s="166"/>
      <c r="W19" s="166">
        <v>72.454999999999998</v>
      </c>
      <c r="X19" s="166">
        <v>72.454999999999998</v>
      </c>
      <c r="Y19" s="166">
        <v>72.454999999999998</v>
      </c>
      <c r="Z19" s="166">
        <v>72.454999999999998</v>
      </c>
      <c r="AA19" s="166">
        <v>72.454999999999998</v>
      </c>
      <c r="AB19" s="166"/>
      <c r="AC19" s="166"/>
      <c r="AD19" s="166">
        <v>72.456000000000003</v>
      </c>
      <c r="AE19" s="166">
        <v>72.456000000000003</v>
      </c>
      <c r="AF19" s="166">
        <v>72.456000000000003</v>
      </c>
      <c r="AG19" s="166">
        <v>72.456000000000003</v>
      </c>
      <c r="AH19" s="166">
        <v>72.456999999999994</v>
      </c>
      <c r="AI19" s="140"/>
      <c r="AJ19" s="140"/>
    </row>
    <row r="20" spans="1:36" outlineLevel="1">
      <c r="A20" s="33"/>
      <c r="B20" s="39" t="s">
        <v>16</v>
      </c>
      <c r="C20" s="67" t="s">
        <v>102</v>
      </c>
      <c r="D20" s="36"/>
      <c r="E20" s="37">
        <f>OKTOBER!AJ48</f>
        <v>360.46</v>
      </c>
      <c r="F20" s="161">
        <v>360.75</v>
      </c>
      <c r="G20" s="161"/>
      <c r="H20" s="161"/>
      <c r="I20" s="161">
        <v>361.61</v>
      </c>
      <c r="J20" s="161">
        <v>361.91</v>
      </c>
      <c r="K20" s="161">
        <v>362.2</v>
      </c>
      <c r="L20" s="161">
        <v>362.5</v>
      </c>
      <c r="M20" s="161">
        <v>362.79</v>
      </c>
      <c r="N20" s="161"/>
      <c r="O20" s="161"/>
      <c r="P20" s="161">
        <v>363.66</v>
      </c>
      <c r="Q20" s="161">
        <v>363.97</v>
      </c>
      <c r="R20" s="161">
        <v>364.26</v>
      </c>
      <c r="S20" s="161">
        <v>364.56</v>
      </c>
      <c r="T20" s="169">
        <v>364.86</v>
      </c>
      <c r="U20" s="169"/>
      <c r="V20" s="169"/>
      <c r="W20" s="166">
        <v>365.79</v>
      </c>
      <c r="X20" s="169">
        <v>366.11</v>
      </c>
      <c r="Y20" s="169">
        <v>366.44</v>
      </c>
      <c r="Z20" s="169">
        <v>366.76</v>
      </c>
      <c r="AA20" s="169">
        <v>367.08</v>
      </c>
      <c r="AB20" s="169"/>
      <c r="AC20" s="169"/>
      <c r="AD20" s="169">
        <v>367.97</v>
      </c>
      <c r="AE20" s="169">
        <v>368.28</v>
      </c>
      <c r="AF20" s="169">
        <v>368.58</v>
      </c>
      <c r="AG20" s="169">
        <v>368.87</v>
      </c>
      <c r="AH20" s="169">
        <v>369.16</v>
      </c>
      <c r="AI20" s="144"/>
      <c r="AJ20" s="144"/>
    </row>
    <row r="21" spans="1:36" outlineLevel="1">
      <c r="A21" s="33"/>
      <c r="B21" s="39" t="s">
        <v>17</v>
      </c>
      <c r="C21" s="67" t="s">
        <v>102</v>
      </c>
      <c r="D21" s="36"/>
      <c r="E21" s="37">
        <f>OKTOBER!AJ49</f>
        <v>130.31700000000001</v>
      </c>
      <c r="F21" s="159">
        <v>130.828</v>
      </c>
      <c r="G21" s="159"/>
      <c r="H21" s="159"/>
      <c r="I21" s="159">
        <v>132.23599999999999</v>
      </c>
      <c r="J21" s="159">
        <v>132.71899999999999</v>
      </c>
      <c r="K21" s="159">
        <v>133.22</v>
      </c>
      <c r="L21" s="159">
        <v>133.75200000000001</v>
      </c>
      <c r="M21" s="159">
        <v>134.24799999999999</v>
      </c>
      <c r="N21" s="159"/>
      <c r="O21" s="159"/>
      <c r="P21" s="159">
        <v>135.75299999999999</v>
      </c>
      <c r="Q21" s="159">
        <v>136.244</v>
      </c>
      <c r="R21" s="159">
        <v>136.73599999999999</v>
      </c>
      <c r="S21" s="159">
        <v>137.214</v>
      </c>
      <c r="T21" s="166">
        <v>137.69900000000001</v>
      </c>
      <c r="U21" s="166"/>
      <c r="V21" s="166"/>
      <c r="W21" s="166">
        <v>139.11600000000001</v>
      </c>
      <c r="X21" s="166">
        <v>139.626</v>
      </c>
      <c r="Y21" s="166">
        <v>140.16</v>
      </c>
      <c r="Z21" s="166">
        <v>140.678</v>
      </c>
      <c r="AA21" s="166">
        <v>141.20400000000001</v>
      </c>
      <c r="AB21" s="166"/>
      <c r="AC21" s="166"/>
      <c r="AD21" s="166">
        <v>142.63499999999999</v>
      </c>
      <c r="AE21" s="166">
        <v>143.12200000000001</v>
      </c>
      <c r="AF21" s="166">
        <v>143.68299999999999</v>
      </c>
      <c r="AG21" s="166">
        <v>144.18100000000001</v>
      </c>
      <c r="AH21" s="166">
        <v>144.65600000000001</v>
      </c>
      <c r="AI21" s="140"/>
      <c r="AJ21" s="140"/>
    </row>
    <row r="22" spans="1:36" outlineLevel="1">
      <c r="A22" s="33"/>
      <c r="B22" s="60" t="s">
        <v>98</v>
      </c>
      <c r="C22" s="67" t="s">
        <v>102</v>
      </c>
      <c r="D22" s="36"/>
      <c r="E22" s="37">
        <f>OKTOBER!AJ50</f>
        <v>4149.1000000000004</v>
      </c>
      <c r="F22" s="162">
        <v>4154.7</v>
      </c>
      <c r="G22" s="162"/>
      <c r="H22" s="162"/>
      <c r="I22" s="162">
        <v>4159.2</v>
      </c>
      <c r="J22" s="162">
        <v>4165.2</v>
      </c>
      <c r="K22" s="162">
        <v>4171.8999999999996</v>
      </c>
      <c r="L22" s="162">
        <v>4177.7</v>
      </c>
      <c r="M22" s="162">
        <v>4182.3999999999996</v>
      </c>
      <c r="N22" s="162"/>
      <c r="O22" s="162"/>
      <c r="P22" s="162">
        <v>4185.3</v>
      </c>
      <c r="Q22" s="162">
        <v>4192</v>
      </c>
      <c r="R22" s="162">
        <v>4198.8</v>
      </c>
      <c r="S22" s="162">
        <v>4205.3</v>
      </c>
      <c r="T22" s="170">
        <v>4211.2</v>
      </c>
      <c r="U22" s="170"/>
      <c r="V22" s="170"/>
      <c r="W22" s="166">
        <v>4215.7</v>
      </c>
      <c r="X22" s="170">
        <v>4222.3</v>
      </c>
      <c r="Y22" s="167">
        <v>4229.2</v>
      </c>
      <c r="Z22" s="170">
        <v>4235.2</v>
      </c>
      <c r="AA22" s="170">
        <v>4241.6000000000004</v>
      </c>
      <c r="AB22" s="170"/>
      <c r="AC22" s="170"/>
      <c r="AD22" s="170">
        <v>4246.6000000000004</v>
      </c>
      <c r="AE22" s="170">
        <v>4252.3999999999996</v>
      </c>
      <c r="AF22" s="170">
        <v>4257.8999999999996</v>
      </c>
      <c r="AG22" s="170">
        <v>4261.8999999999996</v>
      </c>
      <c r="AH22" s="170">
        <v>4263.5</v>
      </c>
      <c r="AI22" s="145"/>
      <c r="AJ22" s="145"/>
    </row>
    <row r="23" spans="1:36" outlineLevel="1">
      <c r="A23" s="33"/>
      <c r="B23" s="63" t="s">
        <v>95</v>
      </c>
      <c r="C23" s="67" t="s">
        <v>102</v>
      </c>
      <c r="D23" s="36"/>
      <c r="E23" s="37">
        <f>OKTOBER!AJ51</f>
        <v>34.792999999999999</v>
      </c>
      <c r="F23" s="159">
        <v>34.975999999999999</v>
      </c>
      <c r="G23" s="159"/>
      <c r="H23" s="159"/>
      <c r="I23" s="159">
        <v>35.133000000000003</v>
      </c>
      <c r="J23" s="159">
        <v>35.323999999999998</v>
      </c>
      <c r="K23" s="159">
        <v>35.51</v>
      </c>
      <c r="L23" s="159">
        <v>35.697000000000003</v>
      </c>
      <c r="M23" s="159">
        <v>35.844999999999999</v>
      </c>
      <c r="N23" s="159"/>
      <c r="O23" s="159"/>
      <c r="P23" s="159">
        <v>35.968000000000004</v>
      </c>
      <c r="Q23" s="159">
        <v>36.158999999999999</v>
      </c>
      <c r="R23" s="159">
        <v>36.347999999999999</v>
      </c>
      <c r="S23" s="159">
        <v>36.527000000000001</v>
      </c>
      <c r="T23" s="166">
        <v>36.707000000000001</v>
      </c>
      <c r="U23" s="166"/>
      <c r="V23" s="166"/>
      <c r="W23" s="166">
        <v>36.878</v>
      </c>
      <c r="X23" s="166">
        <v>37.067</v>
      </c>
      <c r="Y23" s="166">
        <v>37.280999999999999</v>
      </c>
      <c r="Z23" s="166">
        <v>37.468000000000004</v>
      </c>
      <c r="AA23" s="166">
        <v>37.651000000000003</v>
      </c>
      <c r="AB23" s="166"/>
      <c r="AC23" s="166"/>
      <c r="AD23" s="166">
        <v>37.819000000000003</v>
      </c>
      <c r="AE23" s="166">
        <v>37.993000000000002</v>
      </c>
      <c r="AF23" s="166">
        <v>38.171999999999997</v>
      </c>
      <c r="AG23" s="166">
        <v>38.314999999999998</v>
      </c>
      <c r="AH23" s="166">
        <v>38.365000000000002</v>
      </c>
      <c r="AI23" s="140"/>
      <c r="AJ23" s="140"/>
    </row>
    <row r="24" spans="1:36" outlineLevel="1">
      <c r="A24" s="33"/>
      <c r="B24" s="63" t="s">
        <v>99</v>
      </c>
      <c r="C24" s="67" t="s">
        <v>102</v>
      </c>
      <c r="D24" s="36"/>
      <c r="E24" s="37">
        <f>OKTOBER!AJ52</f>
        <v>199.75</v>
      </c>
      <c r="F24" s="161">
        <v>199.76</v>
      </c>
      <c r="G24" s="161"/>
      <c r="H24" s="161"/>
      <c r="I24" s="161">
        <v>199.8</v>
      </c>
      <c r="J24" s="161">
        <v>199.82</v>
      </c>
      <c r="K24" s="161">
        <v>199.83</v>
      </c>
      <c r="L24" s="161">
        <v>199.84</v>
      </c>
      <c r="M24" s="161">
        <v>199.86</v>
      </c>
      <c r="N24" s="161"/>
      <c r="O24" s="161"/>
      <c r="P24" s="161">
        <v>199.9</v>
      </c>
      <c r="Q24" s="161">
        <v>199.91</v>
      </c>
      <c r="R24" s="161">
        <v>199.93</v>
      </c>
      <c r="S24" s="161">
        <v>199.94</v>
      </c>
      <c r="T24" s="169">
        <v>199.95</v>
      </c>
      <c r="U24" s="169"/>
      <c r="V24" s="169"/>
      <c r="W24" s="166">
        <v>199.99</v>
      </c>
      <c r="X24" s="169">
        <v>200.01</v>
      </c>
      <c r="Y24" s="169">
        <v>200.02</v>
      </c>
      <c r="Z24" s="169">
        <v>200.03</v>
      </c>
      <c r="AA24" s="169">
        <v>200.05</v>
      </c>
      <c r="AB24" s="169"/>
      <c r="AC24" s="169"/>
      <c r="AD24" s="169">
        <v>200.09</v>
      </c>
      <c r="AE24" s="169">
        <v>200.1</v>
      </c>
      <c r="AF24" s="169">
        <v>200.12</v>
      </c>
      <c r="AG24" s="169">
        <v>200.13</v>
      </c>
      <c r="AH24" s="169">
        <v>200.14</v>
      </c>
      <c r="AI24" s="144"/>
      <c r="AJ24" s="144"/>
    </row>
    <row r="25" spans="1:36" outlineLevel="1">
      <c r="A25" s="33"/>
      <c r="B25" s="63" t="s">
        <v>100</v>
      </c>
      <c r="C25" s="67" t="s">
        <v>102</v>
      </c>
      <c r="D25" s="36"/>
      <c r="E25" s="37">
        <f>OKTOBER!AJ53</f>
        <v>296.44</v>
      </c>
      <c r="F25" s="161">
        <v>299.12</v>
      </c>
      <c r="G25" s="161"/>
      <c r="H25" s="161"/>
      <c r="I25" s="161">
        <v>301</v>
      </c>
      <c r="J25" s="161">
        <v>304.12</v>
      </c>
      <c r="K25" s="161">
        <v>307.51</v>
      </c>
      <c r="L25" s="161">
        <v>310.25</v>
      </c>
      <c r="M25" s="161">
        <v>312.08</v>
      </c>
      <c r="N25" s="161"/>
      <c r="O25" s="161"/>
      <c r="P25" s="161">
        <v>313.27999999999997</v>
      </c>
      <c r="Q25" s="161">
        <v>316.98</v>
      </c>
      <c r="R25" s="161">
        <v>320.79000000000002</v>
      </c>
      <c r="S25" s="161">
        <v>324.10000000000002</v>
      </c>
      <c r="T25" s="169">
        <v>326.85000000000002</v>
      </c>
      <c r="U25" s="169"/>
      <c r="V25" s="169"/>
      <c r="W25" s="166">
        <v>328.74</v>
      </c>
      <c r="X25" s="169">
        <v>332.36</v>
      </c>
      <c r="Y25" s="169">
        <v>335.99</v>
      </c>
      <c r="Z25" s="169">
        <v>339.06</v>
      </c>
      <c r="AA25" s="169">
        <v>342.23</v>
      </c>
      <c r="AB25" s="169"/>
      <c r="AC25" s="169"/>
      <c r="AD25" s="169">
        <v>344.4</v>
      </c>
      <c r="AE25" s="169">
        <v>347.38</v>
      </c>
      <c r="AF25" s="169">
        <v>350.08</v>
      </c>
      <c r="AG25" s="169">
        <v>351.4</v>
      </c>
      <c r="AH25" s="169">
        <v>351.86</v>
      </c>
      <c r="AI25" s="144"/>
      <c r="AJ25" s="144"/>
    </row>
    <row r="26" spans="1:36" outlineLevel="1">
      <c r="A26" s="33"/>
      <c r="B26" s="63" t="s">
        <v>96</v>
      </c>
      <c r="C26" s="67" t="s">
        <v>102</v>
      </c>
      <c r="D26" s="36"/>
      <c r="E26" s="37">
        <f>OKTOBER!AJ54</f>
        <v>238.74</v>
      </c>
      <c r="F26" s="161">
        <v>240.04</v>
      </c>
      <c r="G26" s="161"/>
      <c r="H26" s="161"/>
      <c r="I26" s="161">
        <v>241.13</v>
      </c>
      <c r="J26" s="161">
        <v>242.42</v>
      </c>
      <c r="K26" s="161">
        <v>244.02</v>
      </c>
      <c r="L26" s="161">
        <v>245.35</v>
      </c>
      <c r="M26" s="161">
        <v>246.77</v>
      </c>
      <c r="N26" s="161"/>
      <c r="O26" s="161"/>
      <c r="P26" s="161">
        <v>247.51</v>
      </c>
      <c r="Q26" s="161">
        <v>248.95</v>
      </c>
      <c r="R26" s="161">
        <v>250.39</v>
      </c>
      <c r="S26" s="161">
        <v>251.97</v>
      </c>
      <c r="T26" s="169">
        <v>253.46</v>
      </c>
      <c r="U26" s="169"/>
      <c r="V26" s="169"/>
      <c r="W26" s="166">
        <v>254.59</v>
      </c>
      <c r="X26" s="169">
        <v>255.96</v>
      </c>
      <c r="Y26" s="169">
        <v>257.61</v>
      </c>
      <c r="Z26" s="169">
        <v>258.91000000000003</v>
      </c>
      <c r="AA26" s="169">
        <v>260.52999999999997</v>
      </c>
      <c r="AB26" s="169"/>
      <c r="AC26" s="169"/>
      <c r="AD26" s="169">
        <v>261.8</v>
      </c>
      <c r="AE26" s="169">
        <v>263.02</v>
      </c>
      <c r="AF26" s="169">
        <v>264.22000000000003</v>
      </c>
      <c r="AG26" s="169">
        <v>265.39999999999998</v>
      </c>
      <c r="AH26" s="169">
        <v>266.06</v>
      </c>
      <c r="AI26" s="144"/>
      <c r="AJ26" s="144"/>
    </row>
    <row r="27" spans="1:36" outlineLevel="1">
      <c r="A27" s="33"/>
      <c r="B27" s="39" t="s">
        <v>19</v>
      </c>
      <c r="C27" s="67" t="s">
        <v>102</v>
      </c>
      <c r="D27" s="36"/>
      <c r="E27" s="37">
        <f>OKTOBER!AJ55</f>
        <v>1564.2</v>
      </c>
      <c r="F27" s="162">
        <v>1565.5</v>
      </c>
      <c r="G27" s="162"/>
      <c r="H27" s="162"/>
      <c r="I27" s="162">
        <v>1567.9</v>
      </c>
      <c r="J27" s="162">
        <v>1569.2</v>
      </c>
      <c r="K27" s="162">
        <v>1570.5</v>
      </c>
      <c r="L27" s="162">
        <v>1571.7</v>
      </c>
      <c r="M27" s="162">
        <v>1572.8</v>
      </c>
      <c r="N27" s="162"/>
      <c r="O27" s="162"/>
      <c r="P27" s="162">
        <v>1574.8</v>
      </c>
      <c r="Q27" s="162">
        <v>1576</v>
      </c>
      <c r="R27" s="162">
        <v>1577.3</v>
      </c>
      <c r="S27" s="162">
        <v>1578.5</v>
      </c>
      <c r="T27" s="170">
        <v>1579.7</v>
      </c>
      <c r="U27" s="170"/>
      <c r="V27" s="170"/>
      <c r="W27" s="166">
        <v>1581.9</v>
      </c>
      <c r="X27" s="170">
        <v>1583.1</v>
      </c>
      <c r="Y27" s="170">
        <v>1584.5</v>
      </c>
      <c r="Z27" s="170">
        <v>1585.8</v>
      </c>
      <c r="AA27" s="170">
        <v>1587</v>
      </c>
      <c r="AB27" s="170"/>
      <c r="AC27" s="170"/>
      <c r="AD27" s="170">
        <v>1589.6</v>
      </c>
      <c r="AE27" s="170">
        <v>1590.8</v>
      </c>
      <c r="AF27" s="170">
        <v>1592</v>
      </c>
      <c r="AG27" s="170">
        <v>1593</v>
      </c>
      <c r="AH27" s="170">
        <v>1594</v>
      </c>
      <c r="AI27" s="145"/>
      <c r="AJ27" s="145"/>
    </row>
    <row r="28" spans="1:36" outlineLevel="1">
      <c r="A28" s="33"/>
      <c r="B28" s="64" t="s">
        <v>97</v>
      </c>
      <c r="C28" s="67" t="s">
        <v>102</v>
      </c>
      <c r="D28" s="36"/>
      <c r="E28" s="37">
        <f>OKTOBER!AJ56</f>
        <v>32.752000000000002</v>
      </c>
      <c r="F28" s="159">
        <v>32.752000000000002</v>
      </c>
      <c r="G28" s="159"/>
      <c r="H28" s="159"/>
      <c r="I28" s="159"/>
      <c r="J28" s="159">
        <v>33.600999999999999</v>
      </c>
      <c r="K28" s="159">
        <v>33.710999999999999</v>
      </c>
      <c r="L28" s="159">
        <v>33.807000000000002</v>
      </c>
      <c r="M28" s="159">
        <v>33.902999999999999</v>
      </c>
      <c r="N28" s="159"/>
      <c r="O28" s="159"/>
      <c r="P28" s="159">
        <v>34.07</v>
      </c>
      <c r="Q28" s="159">
        <v>34.143999999999998</v>
      </c>
      <c r="R28" s="159">
        <v>34.213999999999999</v>
      </c>
      <c r="S28" s="159">
        <v>34.273000000000003</v>
      </c>
      <c r="T28" s="166">
        <v>34.143999999999998</v>
      </c>
      <c r="U28" s="166"/>
      <c r="V28" s="166"/>
      <c r="W28" s="166">
        <v>34.692999999999998</v>
      </c>
      <c r="X28" s="173"/>
      <c r="Y28" s="166"/>
      <c r="Z28" s="166">
        <v>35.22</v>
      </c>
      <c r="AA28" s="166">
        <v>35.417000000000002</v>
      </c>
      <c r="AB28" s="166"/>
      <c r="AC28" s="166"/>
      <c r="AD28" s="166">
        <v>35.988999999999997</v>
      </c>
      <c r="AE28" s="166">
        <v>36.167000000000002</v>
      </c>
      <c r="AF28" s="166">
        <v>36.334000000000003</v>
      </c>
      <c r="AG28" s="166">
        <v>36.500999999999998</v>
      </c>
      <c r="AH28" s="166">
        <v>36.606999999999999</v>
      </c>
      <c r="AI28" s="140"/>
      <c r="AJ28" s="140"/>
    </row>
    <row r="29" spans="1:36" outlineLevel="1">
      <c r="A29" s="33"/>
      <c r="B29" s="65" t="s">
        <v>56</v>
      </c>
      <c r="C29" s="67" t="s">
        <v>102</v>
      </c>
      <c r="D29" s="36"/>
      <c r="E29" s="37">
        <f>OKTOBER!AJ57</f>
        <v>50.762</v>
      </c>
      <c r="F29" s="159">
        <v>50.899000000000001</v>
      </c>
      <c r="G29" s="159"/>
      <c r="H29" s="159"/>
      <c r="I29" s="159">
        <v>51.283999999999999</v>
      </c>
      <c r="J29" s="159">
        <v>51.462000000000003</v>
      </c>
      <c r="K29" s="159">
        <v>51.634999999999998</v>
      </c>
      <c r="L29" s="159">
        <v>51.811</v>
      </c>
      <c r="M29" s="159">
        <v>51.973999999999997</v>
      </c>
      <c r="N29" s="159"/>
      <c r="O29" s="159"/>
      <c r="P29" s="159">
        <v>52.366</v>
      </c>
      <c r="Q29" s="159">
        <v>52.518000000000001</v>
      </c>
      <c r="R29" s="159">
        <v>52.673999999999999</v>
      </c>
      <c r="S29" s="159">
        <v>52.781999999999996</v>
      </c>
      <c r="T29" s="166">
        <v>52.92</v>
      </c>
      <c r="U29" s="166"/>
      <c r="V29" s="166"/>
      <c r="W29" s="166">
        <v>53.256999999999998</v>
      </c>
      <c r="X29" s="166">
        <v>53.438000000000002</v>
      </c>
      <c r="Y29" s="166">
        <v>53.622</v>
      </c>
      <c r="Z29" s="166">
        <v>53.811</v>
      </c>
      <c r="AA29" s="166">
        <v>53.965000000000003</v>
      </c>
      <c r="AB29" s="166"/>
      <c r="AC29" s="166"/>
      <c r="AD29" s="166">
        <v>54.418999999999997</v>
      </c>
      <c r="AE29" s="166">
        <v>54.606999999999999</v>
      </c>
      <c r="AF29" s="166">
        <v>54.792000000000002</v>
      </c>
      <c r="AG29" s="166">
        <v>54.987000000000002</v>
      </c>
      <c r="AH29" s="166">
        <v>55.171999999999997</v>
      </c>
      <c r="AI29" s="140"/>
      <c r="AJ29" s="140"/>
    </row>
    <row r="30" spans="1:36" outlineLevel="1">
      <c r="A30" s="33"/>
      <c r="B30" s="39" t="s">
        <v>20</v>
      </c>
      <c r="C30" s="67" t="s">
        <v>102</v>
      </c>
      <c r="D30" s="36"/>
      <c r="E30" s="37">
        <f>OKTOBER!AJ58</f>
        <v>771.44</v>
      </c>
      <c r="F30" s="161">
        <v>772.05</v>
      </c>
      <c r="G30" s="161"/>
      <c r="H30" s="161"/>
      <c r="I30" s="161">
        <v>773.1</v>
      </c>
      <c r="J30" s="161">
        <v>773.69</v>
      </c>
      <c r="K30" s="161">
        <v>774.35</v>
      </c>
      <c r="L30" s="161">
        <v>774.96</v>
      </c>
      <c r="M30" s="161">
        <v>775.57</v>
      </c>
      <c r="N30" s="161"/>
      <c r="O30" s="161"/>
      <c r="P30" s="161">
        <v>776.59</v>
      </c>
      <c r="Q30" s="161">
        <v>777.2</v>
      </c>
      <c r="R30" s="161">
        <v>777.79</v>
      </c>
      <c r="S30" s="161">
        <v>778.45</v>
      </c>
      <c r="T30" s="169">
        <v>779.09</v>
      </c>
      <c r="U30" s="169"/>
      <c r="V30" s="169"/>
      <c r="W30" s="166">
        <v>780.23</v>
      </c>
      <c r="X30" s="169">
        <v>780.85</v>
      </c>
      <c r="Y30" s="169">
        <v>781.53</v>
      </c>
      <c r="Z30" s="169">
        <v>782.15</v>
      </c>
      <c r="AA30" s="169">
        <v>782.82</v>
      </c>
      <c r="AB30" s="169"/>
      <c r="AC30" s="169"/>
      <c r="AD30" s="169">
        <v>783.94</v>
      </c>
      <c r="AE30" s="169">
        <v>784.56</v>
      </c>
      <c r="AF30" s="169">
        <v>785.23</v>
      </c>
      <c r="AG30" s="169">
        <v>785.79</v>
      </c>
      <c r="AH30" s="169">
        <v>786.29</v>
      </c>
      <c r="AI30" s="144"/>
      <c r="AJ30" s="144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5213.7879999999996</v>
      </c>
      <c r="F33" s="36">
        <f t="shared" ref="F33:AJ41" si="1">IF(F5=0,E33,F5)</f>
        <v>5217.45</v>
      </c>
      <c r="G33" s="36">
        <f t="shared" si="1"/>
        <v>5217.45</v>
      </c>
      <c r="H33" s="36">
        <f t="shared" si="1"/>
        <v>5217.45</v>
      </c>
      <c r="I33" s="36">
        <f t="shared" si="1"/>
        <v>5222.1080000000002</v>
      </c>
      <c r="J33" s="36">
        <f t="shared" si="1"/>
        <v>5226.0420000000004</v>
      </c>
      <c r="K33" s="36">
        <f t="shared" si="1"/>
        <v>5230.348</v>
      </c>
      <c r="L33" s="36">
        <f t="shared" si="1"/>
        <v>5234.2669999999998</v>
      </c>
      <c r="M33" s="36">
        <f t="shared" si="1"/>
        <v>5237.268</v>
      </c>
      <c r="N33" s="36">
        <f t="shared" si="1"/>
        <v>5237.268</v>
      </c>
      <c r="O33" s="36">
        <f t="shared" si="1"/>
        <v>5237.268</v>
      </c>
      <c r="P33" s="36">
        <f t="shared" si="1"/>
        <v>5241.3389999999999</v>
      </c>
      <c r="Q33" s="36">
        <f t="shared" si="1"/>
        <v>5245.4359999999997</v>
      </c>
      <c r="R33" s="36">
        <f t="shared" si="1"/>
        <v>5249.7209999999995</v>
      </c>
      <c r="S33" s="36">
        <f t="shared" si="1"/>
        <v>5253.8959999999997</v>
      </c>
      <c r="T33" s="36">
        <f t="shared" si="1"/>
        <v>5257.768</v>
      </c>
      <c r="U33" s="36">
        <f t="shared" si="1"/>
        <v>5257.768</v>
      </c>
      <c r="V33" s="36">
        <f t="shared" si="1"/>
        <v>5257.768</v>
      </c>
      <c r="W33" s="36">
        <f t="shared" si="1"/>
        <v>5261.8310000000001</v>
      </c>
      <c r="X33" s="36">
        <f t="shared" si="1"/>
        <v>5266.6610000000001</v>
      </c>
      <c r="Y33" s="36">
        <f t="shared" si="1"/>
        <v>5271.1409999999996</v>
      </c>
      <c r="Z33" s="36">
        <f t="shared" si="1"/>
        <v>5275.2089999999998</v>
      </c>
      <c r="AA33" s="36">
        <f t="shared" si="1"/>
        <v>5279.3739999999998</v>
      </c>
      <c r="AB33" s="36">
        <f t="shared" si="1"/>
        <v>5279.3739999999998</v>
      </c>
      <c r="AC33" s="36">
        <f t="shared" si="1"/>
        <v>5279.3739999999998</v>
      </c>
      <c r="AD33" s="36">
        <f t="shared" si="1"/>
        <v>5284.5190000000002</v>
      </c>
      <c r="AE33" s="36">
        <f t="shared" si="1"/>
        <v>5288.2030000000004</v>
      </c>
      <c r="AF33" s="36">
        <f t="shared" si="1"/>
        <v>5291.8969999999999</v>
      </c>
      <c r="AG33" s="36">
        <f t="shared" si="1"/>
        <v>5294.5420000000004</v>
      </c>
      <c r="AH33" s="36">
        <f t="shared" si="1"/>
        <v>5296.2349999999997</v>
      </c>
      <c r="AI33" s="36">
        <f t="shared" si="1"/>
        <v>5296.2349999999997</v>
      </c>
      <c r="AJ33" s="36">
        <f t="shared" si="1"/>
        <v>5296.2349999999997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1019.0549999999999</v>
      </c>
      <c r="F34" s="36">
        <f t="shared" si="1"/>
        <v>1019.842</v>
      </c>
      <c r="G34" s="36">
        <f t="shared" si="1"/>
        <v>1019.842</v>
      </c>
      <c r="H34" s="36">
        <f t="shared" si="1"/>
        <v>1019.842</v>
      </c>
      <c r="I34" s="36">
        <f t="shared" si="1"/>
        <v>1020.808</v>
      </c>
      <c r="J34" s="36">
        <f t="shared" si="1"/>
        <v>1021.5839999999999</v>
      </c>
      <c r="K34" s="36">
        <f t="shared" si="1"/>
        <v>1022.377</v>
      </c>
      <c r="L34" s="36">
        <f t="shared" si="1"/>
        <v>1023.165</v>
      </c>
      <c r="M34" s="36">
        <f t="shared" si="1"/>
        <v>1023.8150000000001</v>
      </c>
      <c r="N34" s="36">
        <f t="shared" si="1"/>
        <v>1023.8150000000001</v>
      </c>
      <c r="O34" s="36">
        <f t="shared" si="1"/>
        <v>1023.8150000000001</v>
      </c>
      <c r="P34" s="36">
        <f t="shared" si="1"/>
        <v>1024.6400000000001</v>
      </c>
      <c r="Q34" s="36">
        <f t="shared" si="1"/>
        <v>1025.5150000000001</v>
      </c>
      <c r="R34" s="36">
        <f t="shared" si="1"/>
        <v>1026.4280000000001</v>
      </c>
      <c r="S34" s="36">
        <f t="shared" si="1"/>
        <v>1027.2180000000001</v>
      </c>
      <c r="T34" s="36">
        <f t="shared" si="1"/>
        <v>1027.874</v>
      </c>
      <c r="U34" s="36">
        <f t="shared" si="1"/>
        <v>1027.874</v>
      </c>
      <c r="V34" s="36">
        <f t="shared" si="1"/>
        <v>1027.874</v>
      </c>
      <c r="W34" s="36">
        <f t="shared" si="1"/>
        <v>1028.873</v>
      </c>
      <c r="X34" s="36">
        <f t="shared" si="1"/>
        <v>1029.6769999999999</v>
      </c>
      <c r="Y34" s="36">
        <f t="shared" si="1"/>
        <v>1030.5820000000001</v>
      </c>
      <c r="Z34" s="36">
        <f t="shared" si="1"/>
        <v>1031.1780000000001</v>
      </c>
      <c r="AA34" s="36">
        <f t="shared" si="1"/>
        <v>1032.0930000000001</v>
      </c>
      <c r="AB34" s="36">
        <f t="shared" si="1"/>
        <v>1032.0930000000001</v>
      </c>
      <c r="AC34" s="36">
        <f t="shared" si="1"/>
        <v>1032.0930000000001</v>
      </c>
      <c r="AD34" s="36">
        <f t="shared" si="1"/>
        <v>1033.136</v>
      </c>
      <c r="AE34" s="36">
        <f t="shared" si="1"/>
        <v>1033.8399999999999</v>
      </c>
      <c r="AF34" s="36">
        <f t="shared" si="1"/>
        <v>1034.575</v>
      </c>
      <c r="AG34" s="36">
        <f t="shared" si="1"/>
        <v>1035.1130000000001</v>
      </c>
      <c r="AH34" s="36">
        <f t="shared" si="1"/>
        <v>1035.395</v>
      </c>
      <c r="AI34" s="36">
        <f t="shared" si="1"/>
        <v>1035.395</v>
      </c>
      <c r="AJ34" s="36">
        <f t="shared" si="1"/>
        <v>1035.395</v>
      </c>
    </row>
    <row r="35" spans="1:36" outlineLevel="1">
      <c r="A35" s="33"/>
      <c r="B35" s="39" t="s">
        <v>2</v>
      </c>
      <c r="C35" s="36"/>
      <c r="D35" s="36"/>
      <c r="E35" s="36">
        <f t="shared" si="0"/>
        <v>13182</v>
      </c>
      <c r="F35" s="36">
        <f t="shared" si="1"/>
        <v>13196</v>
      </c>
      <c r="G35" s="36">
        <f t="shared" si="1"/>
        <v>13196</v>
      </c>
      <c r="H35" s="36">
        <f t="shared" si="1"/>
        <v>13196</v>
      </c>
      <c r="I35" s="36">
        <f t="shared" si="1"/>
        <v>13214</v>
      </c>
      <c r="J35" s="36">
        <f t="shared" si="1"/>
        <v>13228</v>
      </c>
      <c r="K35" s="36">
        <f t="shared" si="1"/>
        <v>13244</v>
      </c>
      <c r="L35" s="36">
        <f t="shared" si="1"/>
        <v>13259</v>
      </c>
      <c r="M35" s="36">
        <f t="shared" si="1"/>
        <v>13271</v>
      </c>
      <c r="N35" s="36">
        <f t="shared" si="1"/>
        <v>13271</v>
      </c>
      <c r="O35" s="36">
        <f t="shared" si="1"/>
        <v>13271</v>
      </c>
      <c r="P35" s="36">
        <f t="shared" si="1"/>
        <v>13286</v>
      </c>
      <c r="Q35" s="36">
        <f t="shared" si="1"/>
        <v>13301</v>
      </c>
      <c r="R35" s="36">
        <f t="shared" si="1"/>
        <v>13318</v>
      </c>
      <c r="S35" s="36">
        <f t="shared" si="1"/>
        <v>13333</v>
      </c>
      <c r="T35" s="36">
        <f t="shared" si="1"/>
        <v>13348</v>
      </c>
      <c r="U35" s="36">
        <f t="shared" si="1"/>
        <v>13348</v>
      </c>
      <c r="V35" s="36">
        <f t="shared" si="1"/>
        <v>13348</v>
      </c>
      <c r="W35" s="36">
        <f t="shared" si="1"/>
        <v>13365</v>
      </c>
      <c r="X35" s="36">
        <f t="shared" si="1"/>
        <v>13381</v>
      </c>
      <c r="Y35" s="36">
        <f t="shared" si="1"/>
        <v>13398</v>
      </c>
      <c r="Z35" s="36">
        <f t="shared" si="1"/>
        <v>13413</v>
      </c>
      <c r="AA35" s="36">
        <f t="shared" si="1"/>
        <v>13428</v>
      </c>
      <c r="AB35" s="36">
        <f t="shared" si="1"/>
        <v>13428</v>
      </c>
      <c r="AC35" s="36">
        <f t="shared" si="1"/>
        <v>13428</v>
      </c>
      <c r="AD35" s="36">
        <f t="shared" si="1"/>
        <v>13448</v>
      </c>
      <c r="AE35" s="36">
        <f t="shared" si="1"/>
        <v>13462</v>
      </c>
      <c r="AF35" s="36">
        <f t="shared" si="1"/>
        <v>13475</v>
      </c>
      <c r="AG35" s="36">
        <f t="shared" si="1"/>
        <v>13485</v>
      </c>
      <c r="AH35" s="36">
        <f t="shared" si="1"/>
        <v>13492</v>
      </c>
      <c r="AI35" s="36">
        <f t="shared" si="1"/>
        <v>13492</v>
      </c>
      <c r="AJ35" s="36">
        <f t="shared" si="1"/>
        <v>13492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2260.4</v>
      </c>
      <c r="F37" s="36">
        <f t="shared" si="1"/>
        <v>2262.9</v>
      </c>
      <c r="G37" s="36">
        <f t="shared" si="1"/>
        <v>2262.9</v>
      </c>
      <c r="H37" s="36">
        <f t="shared" si="1"/>
        <v>2262.9</v>
      </c>
      <c r="I37" s="36">
        <f t="shared" si="1"/>
        <v>2264.1</v>
      </c>
      <c r="J37" s="36">
        <f t="shared" si="1"/>
        <v>2267</v>
      </c>
      <c r="K37" s="36">
        <f t="shared" si="1"/>
        <v>2270.4</v>
      </c>
      <c r="L37" s="36">
        <f t="shared" si="1"/>
        <v>2273.5</v>
      </c>
      <c r="M37" s="36">
        <f t="shared" si="1"/>
        <v>2275</v>
      </c>
      <c r="N37" s="36">
        <f t="shared" si="1"/>
        <v>2275</v>
      </c>
      <c r="O37" s="36">
        <f t="shared" si="1"/>
        <v>2275</v>
      </c>
      <c r="P37" s="36">
        <f t="shared" si="1"/>
        <v>2275.4</v>
      </c>
      <c r="Q37" s="36">
        <f t="shared" si="1"/>
        <v>2278.5</v>
      </c>
      <c r="R37" s="36">
        <f t="shared" si="1"/>
        <v>2281.9</v>
      </c>
      <c r="S37" s="36">
        <f t="shared" si="1"/>
        <v>2285.3000000000002</v>
      </c>
      <c r="T37" s="36">
        <f t="shared" si="1"/>
        <v>2288</v>
      </c>
      <c r="U37" s="36">
        <f t="shared" si="1"/>
        <v>2288</v>
      </c>
      <c r="V37" s="36">
        <f t="shared" si="1"/>
        <v>2288</v>
      </c>
      <c r="W37" s="36">
        <f t="shared" si="1"/>
        <v>2289.3000000000002</v>
      </c>
      <c r="X37" s="36">
        <f t="shared" si="1"/>
        <v>2292.1</v>
      </c>
      <c r="Y37" s="36">
        <f t="shared" si="1"/>
        <v>2295.8000000000002</v>
      </c>
      <c r="Z37" s="36">
        <f t="shared" si="1"/>
        <v>2298.5</v>
      </c>
      <c r="AA37" s="36">
        <f t="shared" si="1"/>
        <v>2302.1999999999998</v>
      </c>
      <c r="AB37" s="36">
        <f t="shared" si="1"/>
        <v>2302.1999999999998</v>
      </c>
      <c r="AC37" s="36">
        <f t="shared" si="1"/>
        <v>2302.1999999999998</v>
      </c>
      <c r="AD37" s="36">
        <f t="shared" si="1"/>
        <v>2304</v>
      </c>
      <c r="AE37" s="36">
        <f t="shared" si="1"/>
        <v>2306.1999999999998</v>
      </c>
      <c r="AF37" s="36">
        <f t="shared" si="1"/>
        <v>2308.4</v>
      </c>
      <c r="AG37" s="36">
        <f t="shared" si="1"/>
        <v>2309.3000000000002</v>
      </c>
      <c r="AH37" s="36">
        <f t="shared" si="1"/>
        <v>2309.5</v>
      </c>
      <c r="AI37" s="36">
        <f t="shared" si="1"/>
        <v>2309.5</v>
      </c>
      <c r="AJ37" s="36">
        <f t="shared" si="1"/>
        <v>2309.5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1053</v>
      </c>
      <c r="F38" s="36">
        <f t="shared" si="1"/>
        <v>1054.5</v>
      </c>
      <c r="G38" s="36">
        <f t="shared" si="1"/>
        <v>1054.5</v>
      </c>
      <c r="H38" s="36">
        <f t="shared" si="1"/>
        <v>1054.5</v>
      </c>
      <c r="I38" s="36">
        <f t="shared" si="1"/>
        <v>1055.2</v>
      </c>
      <c r="J38" s="36">
        <f t="shared" si="1"/>
        <v>1057.0999999999999</v>
      </c>
      <c r="K38" s="36">
        <f t="shared" si="1"/>
        <v>1059.4000000000001</v>
      </c>
      <c r="L38" s="36">
        <f t="shared" si="1"/>
        <v>1061.4000000000001</v>
      </c>
      <c r="M38" s="36">
        <f t="shared" si="1"/>
        <v>1062.3</v>
      </c>
      <c r="N38" s="36">
        <f t="shared" si="1"/>
        <v>1062.3</v>
      </c>
      <c r="O38" s="36">
        <f t="shared" si="1"/>
        <v>1062.3</v>
      </c>
      <c r="P38" s="36">
        <f t="shared" si="1"/>
        <v>1062.5999999999999</v>
      </c>
      <c r="Q38" s="36">
        <f t="shared" si="1"/>
        <v>1064.5999999999999</v>
      </c>
      <c r="R38" s="36">
        <f t="shared" si="1"/>
        <v>1066.9000000000001</v>
      </c>
      <c r="S38" s="36">
        <f t="shared" si="1"/>
        <v>1069.2</v>
      </c>
      <c r="T38" s="36">
        <f t="shared" si="1"/>
        <v>1070.9000000000001</v>
      </c>
      <c r="U38" s="36">
        <f t="shared" si="1"/>
        <v>1070.9000000000001</v>
      </c>
      <c r="V38" s="36">
        <f t="shared" si="1"/>
        <v>1070.9000000000001</v>
      </c>
      <c r="W38" s="36">
        <f t="shared" si="1"/>
        <v>1071.7</v>
      </c>
      <c r="X38" s="36">
        <f t="shared" si="1"/>
        <v>1073.5</v>
      </c>
      <c r="Y38" s="36">
        <f t="shared" si="1"/>
        <v>1076</v>
      </c>
      <c r="Z38" s="36">
        <f t="shared" si="1"/>
        <v>1077.7</v>
      </c>
      <c r="AA38" s="36">
        <f t="shared" si="1"/>
        <v>1080.2</v>
      </c>
      <c r="AB38" s="36">
        <f t="shared" si="1"/>
        <v>1080.2</v>
      </c>
      <c r="AC38" s="36">
        <f t="shared" si="1"/>
        <v>1080.2</v>
      </c>
      <c r="AD38" s="36">
        <f t="shared" si="1"/>
        <v>1081.2</v>
      </c>
      <c r="AE38" s="36">
        <f t="shared" si="1"/>
        <v>1082.5999999999999</v>
      </c>
      <c r="AF38" s="36">
        <f t="shared" si="1"/>
        <v>1083.9000000000001</v>
      </c>
      <c r="AG38" s="36">
        <f t="shared" si="1"/>
        <v>1084.4000000000001</v>
      </c>
      <c r="AH38" s="36">
        <f t="shared" si="1"/>
        <v>1084.5</v>
      </c>
      <c r="AI38" s="36">
        <f t="shared" si="1"/>
        <v>1084.5</v>
      </c>
      <c r="AJ38" s="36">
        <f t="shared" si="1"/>
        <v>1084.5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148.58000000000001</v>
      </c>
      <c r="F39" s="36">
        <f t="shared" si="1"/>
        <v>148.66</v>
      </c>
      <c r="G39" s="36">
        <f t="shared" si="1"/>
        <v>148.66</v>
      </c>
      <c r="H39" s="36">
        <f t="shared" si="1"/>
        <v>148.66</v>
      </c>
      <c r="I39" s="36">
        <f t="shared" si="1"/>
        <v>148.71</v>
      </c>
      <c r="J39" s="36">
        <f t="shared" si="1"/>
        <v>148.82</v>
      </c>
      <c r="K39" s="36">
        <f t="shared" si="1"/>
        <v>148.9</v>
      </c>
      <c r="L39" s="36">
        <f t="shared" si="1"/>
        <v>148.99</v>
      </c>
      <c r="M39" s="36">
        <f t="shared" si="1"/>
        <v>149.07</v>
      </c>
      <c r="N39" s="36">
        <f t="shared" si="1"/>
        <v>149.07</v>
      </c>
      <c r="O39" s="36">
        <f t="shared" si="1"/>
        <v>149.07</v>
      </c>
      <c r="P39" s="36">
        <f t="shared" si="1"/>
        <v>149.12</v>
      </c>
      <c r="Q39" s="36">
        <f t="shared" si="1"/>
        <v>149.22999999999999</v>
      </c>
      <c r="R39" s="36">
        <f t="shared" si="1"/>
        <v>149.28</v>
      </c>
      <c r="S39" s="36">
        <f t="shared" si="1"/>
        <v>149.37</v>
      </c>
      <c r="T39" s="36">
        <f t="shared" si="1"/>
        <v>149.47</v>
      </c>
      <c r="U39" s="36">
        <f t="shared" si="1"/>
        <v>149.47</v>
      </c>
      <c r="V39" s="36">
        <f t="shared" si="1"/>
        <v>149.47</v>
      </c>
      <c r="W39" s="36">
        <f t="shared" si="1"/>
        <v>149.52000000000001</v>
      </c>
      <c r="X39" s="36">
        <f t="shared" si="1"/>
        <v>149.63999999999999</v>
      </c>
      <c r="Y39" s="36">
        <f t="shared" si="1"/>
        <v>149.74</v>
      </c>
      <c r="Z39" s="36">
        <f t="shared" si="1"/>
        <v>149.85</v>
      </c>
      <c r="AA39" s="36">
        <f t="shared" si="1"/>
        <v>149.94999999999999</v>
      </c>
      <c r="AB39" s="36">
        <f t="shared" si="1"/>
        <v>149.94999999999999</v>
      </c>
      <c r="AC39" s="36">
        <f t="shared" si="1"/>
        <v>149.94999999999999</v>
      </c>
      <c r="AD39" s="36">
        <f t="shared" si="1"/>
        <v>150</v>
      </c>
      <c r="AE39" s="36">
        <f t="shared" si="1"/>
        <v>150.11000000000001</v>
      </c>
      <c r="AF39" s="36">
        <f t="shared" si="1"/>
        <v>150.22999999999999</v>
      </c>
      <c r="AG39" s="36">
        <f t="shared" si="1"/>
        <v>150.33000000000001</v>
      </c>
      <c r="AH39" s="36">
        <f t="shared" si="1"/>
        <v>150.36000000000001</v>
      </c>
      <c r="AI39" s="36">
        <f t="shared" si="1"/>
        <v>150.36000000000001</v>
      </c>
      <c r="AJ39" s="36">
        <f t="shared" si="1"/>
        <v>150.36000000000001</v>
      </c>
    </row>
    <row r="40" spans="1:36" outlineLevel="1">
      <c r="A40" s="33"/>
      <c r="B40" s="62" t="s">
        <v>44</v>
      </c>
      <c r="C40" s="36"/>
      <c r="D40" s="36"/>
      <c r="E40" s="36">
        <f t="shared" si="0"/>
        <v>27.135999999999999</v>
      </c>
      <c r="F40" s="36">
        <f t="shared" si="1"/>
        <v>27.158000000000001</v>
      </c>
      <c r="G40" s="36">
        <f t="shared" si="1"/>
        <v>27.158000000000001</v>
      </c>
      <c r="H40" s="36">
        <f t="shared" si="1"/>
        <v>27.158000000000001</v>
      </c>
      <c r="I40" s="36">
        <f t="shared" si="1"/>
        <v>27.18</v>
      </c>
      <c r="J40" s="36">
        <f t="shared" si="1"/>
        <v>27.446999999999999</v>
      </c>
      <c r="K40" s="36">
        <f t="shared" si="1"/>
        <v>27.606999999999999</v>
      </c>
      <c r="L40" s="36">
        <f t="shared" si="1"/>
        <v>27.664999999999999</v>
      </c>
      <c r="M40" s="36">
        <f t="shared" si="1"/>
        <v>27.693000000000001</v>
      </c>
      <c r="N40" s="36">
        <f t="shared" si="1"/>
        <v>27.693000000000001</v>
      </c>
      <c r="O40" s="36">
        <f t="shared" si="1"/>
        <v>27.693000000000001</v>
      </c>
      <c r="P40" s="36">
        <f t="shared" si="1"/>
        <v>27.722999999999999</v>
      </c>
      <c r="Q40" s="36">
        <f t="shared" si="1"/>
        <v>27.768999999999998</v>
      </c>
      <c r="R40" s="36">
        <f t="shared" si="1"/>
        <v>27.992999999999999</v>
      </c>
      <c r="S40" s="36">
        <f t="shared" si="1"/>
        <v>28.152000000000001</v>
      </c>
      <c r="T40" s="36">
        <f t="shared" si="1"/>
        <v>28.274000000000001</v>
      </c>
      <c r="U40" s="36">
        <f t="shared" si="1"/>
        <v>28.274000000000001</v>
      </c>
      <c r="V40" s="36">
        <f t="shared" si="1"/>
        <v>28.274000000000001</v>
      </c>
      <c r="W40" s="36">
        <f t="shared" si="1"/>
        <v>28.312999999999999</v>
      </c>
      <c r="X40" s="36">
        <f t="shared" si="1"/>
        <v>28.555</v>
      </c>
      <c r="Y40" s="36">
        <f t="shared" si="1"/>
        <v>28.71</v>
      </c>
      <c r="Z40" s="36">
        <f t="shared" si="1"/>
        <v>28.809000000000001</v>
      </c>
      <c r="AA40" s="36">
        <f t="shared" si="1"/>
        <v>28.837</v>
      </c>
      <c r="AB40" s="36">
        <f t="shared" si="1"/>
        <v>28.837</v>
      </c>
      <c r="AC40" s="36">
        <f t="shared" si="1"/>
        <v>28.837</v>
      </c>
      <c r="AD40" s="36">
        <f t="shared" si="1"/>
        <v>28.872</v>
      </c>
      <c r="AE40" s="36">
        <f t="shared" si="1"/>
        <v>28.899000000000001</v>
      </c>
      <c r="AF40" s="36">
        <f t="shared" si="1"/>
        <v>29.056999999999999</v>
      </c>
      <c r="AG40" s="36">
        <f t="shared" si="1"/>
        <v>29.074999999999999</v>
      </c>
      <c r="AH40" s="36">
        <f t="shared" si="1"/>
        <v>29.081</v>
      </c>
      <c r="AI40" s="36">
        <f t="shared" si="1"/>
        <v>29.081</v>
      </c>
      <c r="AJ40" s="36">
        <f t="shared" si="1"/>
        <v>29.081</v>
      </c>
    </row>
    <row r="41" spans="1:36" outlineLevel="1">
      <c r="A41" s="33"/>
      <c r="B41" s="62" t="s">
        <v>43</v>
      </c>
      <c r="C41" s="36"/>
      <c r="D41" s="36"/>
      <c r="E41" s="36">
        <f t="shared" si="0"/>
        <v>1.5148999999999999</v>
      </c>
      <c r="F41" s="36">
        <f t="shared" si="1"/>
        <v>1.5185</v>
      </c>
      <c r="G41" s="36">
        <f t="shared" si="1"/>
        <v>1.5185</v>
      </c>
      <c r="H41" s="36">
        <f t="shared" si="1"/>
        <v>1.5185</v>
      </c>
      <c r="I41" s="36">
        <f t="shared" si="1"/>
        <v>1.5298</v>
      </c>
      <c r="J41" s="36">
        <f t="shared" si="1"/>
        <v>1.5362</v>
      </c>
      <c r="K41" s="36">
        <f t="shared" si="1"/>
        <v>1.5579000000000001</v>
      </c>
      <c r="L41" s="36">
        <f t="shared" si="1"/>
        <v>1.5750999999999999</v>
      </c>
      <c r="M41" s="36">
        <f t="shared" ref="M41:AJ51" si="2">IF(M13=0,L41,M13)</f>
        <v>1.577</v>
      </c>
      <c r="N41" s="36">
        <f t="shared" si="2"/>
        <v>1.577</v>
      </c>
      <c r="O41" s="36">
        <f t="shared" si="2"/>
        <v>1.577</v>
      </c>
      <c r="P41" s="36">
        <f t="shared" si="2"/>
        <v>1.5811999999999999</v>
      </c>
      <c r="Q41" s="36">
        <f t="shared" si="2"/>
        <v>1.5823</v>
      </c>
      <c r="R41" s="36">
        <f t="shared" si="2"/>
        <v>1.5914999999999999</v>
      </c>
      <c r="S41" s="36">
        <f t="shared" si="2"/>
        <v>1.6243000000000001</v>
      </c>
      <c r="T41" s="36">
        <f t="shared" si="2"/>
        <v>1.6409</v>
      </c>
      <c r="U41" s="36">
        <f t="shared" si="2"/>
        <v>1.6409</v>
      </c>
      <c r="V41" s="36">
        <f t="shared" si="2"/>
        <v>1.6409</v>
      </c>
      <c r="W41" s="36">
        <f t="shared" si="2"/>
        <v>1.6454</v>
      </c>
      <c r="X41" s="36">
        <f t="shared" si="2"/>
        <v>1.6531</v>
      </c>
      <c r="Y41" s="36">
        <f t="shared" si="2"/>
        <v>1.6848000000000001</v>
      </c>
      <c r="Z41" s="36">
        <f t="shared" si="2"/>
        <v>1.7038</v>
      </c>
      <c r="AA41" s="36">
        <f t="shared" si="2"/>
        <v>1.7054</v>
      </c>
      <c r="AB41" s="36">
        <f t="shared" si="2"/>
        <v>1.7054</v>
      </c>
      <c r="AC41" s="36">
        <f t="shared" si="2"/>
        <v>1.7054</v>
      </c>
      <c r="AD41" s="36">
        <f t="shared" si="2"/>
        <v>1.7099</v>
      </c>
      <c r="AE41" s="36">
        <f t="shared" si="2"/>
        <v>1.7115</v>
      </c>
      <c r="AF41" s="36">
        <f t="shared" si="2"/>
        <v>1.722</v>
      </c>
      <c r="AG41" s="36">
        <f t="shared" si="2"/>
        <v>1.7244999999999999</v>
      </c>
      <c r="AH41" s="36">
        <f t="shared" si="2"/>
        <v>1.726</v>
      </c>
      <c r="AI41" s="36">
        <f t="shared" si="2"/>
        <v>1.726</v>
      </c>
      <c r="AJ41" s="36">
        <f t="shared" si="2"/>
        <v>1.726</v>
      </c>
    </row>
    <row r="42" spans="1:36" outlineLevel="1">
      <c r="A42" s="33"/>
      <c r="B42" s="39" t="s">
        <v>1</v>
      </c>
      <c r="C42" s="36"/>
      <c r="D42" s="36"/>
      <c r="E42" s="36">
        <f t="shared" si="0"/>
        <v>686.62</v>
      </c>
      <c r="F42" s="36">
        <f t="shared" ref="F42:U57" si="3">IF(F14=0,E42,F14)</f>
        <v>687.97</v>
      </c>
      <c r="G42" s="36">
        <f t="shared" si="3"/>
        <v>687.97</v>
      </c>
      <c r="H42" s="36">
        <f t="shared" si="3"/>
        <v>687.97</v>
      </c>
      <c r="I42" s="36">
        <f t="shared" si="3"/>
        <v>687.97</v>
      </c>
      <c r="J42" s="36">
        <f t="shared" si="3"/>
        <v>688.2</v>
      </c>
      <c r="K42" s="36">
        <f t="shared" si="3"/>
        <v>688.65</v>
      </c>
      <c r="L42" s="36">
        <f t="shared" si="3"/>
        <v>689.12</v>
      </c>
      <c r="M42" s="36">
        <f t="shared" si="2"/>
        <v>689.61</v>
      </c>
      <c r="N42" s="36">
        <f t="shared" si="2"/>
        <v>689.61</v>
      </c>
      <c r="O42" s="36">
        <f t="shared" si="2"/>
        <v>689.61</v>
      </c>
      <c r="P42" s="36">
        <f t="shared" si="2"/>
        <v>690.56</v>
      </c>
      <c r="Q42" s="36">
        <f t="shared" si="2"/>
        <v>691.06</v>
      </c>
      <c r="R42" s="36">
        <f t="shared" si="2"/>
        <v>691.56</v>
      </c>
      <c r="S42" s="36">
        <f t="shared" si="2"/>
        <v>692.03</v>
      </c>
      <c r="T42" s="36">
        <f t="shared" si="2"/>
        <v>692.46</v>
      </c>
      <c r="U42" s="36">
        <f t="shared" si="2"/>
        <v>692.46</v>
      </c>
      <c r="V42" s="36">
        <f t="shared" si="2"/>
        <v>692.46</v>
      </c>
      <c r="W42" s="36">
        <f t="shared" si="2"/>
        <v>693.4</v>
      </c>
      <c r="X42" s="36">
        <f t="shared" si="2"/>
        <v>693.96</v>
      </c>
      <c r="Y42" s="36">
        <f t="shared" si="2"/>
        <v>694.51</v>
      </c>
      <c r="Z42" s="36">
        <f t="shared" si="2"/>
        <v>695.07</v>
      </c>
      <c r="AA42" s="36">
        <f t="shared" si="2"/>
        <v>695.6</v>
      </c>
      <c r="AB42" s="36">
        <f t="shared" si="2"/>
        <v>695.6</v>
      </c>
      <c r="AC42" s="36">
        <f t="shared" si="2"/>
        <v>695.6</v>
      </c>
      <c r="AD42" s="36">
        <f t="shared" si="2"/>
        <v>696.44</v>
      </c>
      <c r="AE42" s="36">
        <f t="shared" si="2"/>
        <v>696.91</v>
      </c>
      <c r="AF42" s="36">
        <f t="shared" si="2"/>
        <v>697.47</v>
      </c>
      <c r="AG42" s="36">
        <f t="shared" si="2"/>
        <v>697.97</v>
      </c>
      <c r="AH42" s="36">
        <f t="shared" si="2"/>
        <v>698.42</v>
      </c>
      <c r="AI42" s="36">
        <f t="shared" si="2"/>
        <v>698.42</v>
      </c>
      <c r="AJ42" s="36">
        <f t="shared" si="2"/>
        <v>698.42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615.6</v>
      </c>
      <c r="F43" s="36">
        <f t="shared" si="3"/>
        <v>615.97</v>
      </c>
      <c r="G43" s="36">
        <f t="shared" si="3"/>
        <v>615.97</v>
      </c>
      <c r="H43" s="36">
        <f t="shared" si="3"/>
        <v>615.97</v>
      </c>
      <c r="I43" s="36">
        <f t="shared" si="3"/>
        <v>616.67999999999995</v>
      </c>
      <c r="J43" s="36">
        <f t="shared" si="3"/>
        <v>617.17999999999995</v>
      </c>
      <c r="K43" s="36">
        <f t="shared" si="3"/>
        <v>617.61</v>
      </c>
      <c r="L43" s="36">
        <f t="shared" si="3"/>
        <v>618</v>
      </c>
      <c r="M43" s="36">
        <f t="shared" si="2"/>
        <v>618.4</v>
      </c>
      <c r="N43" s="36">
        <f t="shared" si="2"/>
        <v>618.4</v>
      </c>
      <c r="O43" s="36">
        <f t="shared" si="2"/>
        <v>618.4</v>
      </c>
      <c r="P43" s="36">
        <f t="shared" si="2"/>
        <v>619.4</v>
      </c>
      <c r="Q43" s="36">
        <f t="shared" si="2"/>
        <v>619.92999999999995</v>
      </c>
      <c r="R43" s="36">
        <f t="shared" si="2"/>
        <v>620.36</v>
      </c>
      <c r="S43" s="36">
        <f t="shared" si="2"/>
        <v>620.67999999999995</v>
      </c>
      <c r="T43" s="36">
        <f t="shared" si="2"/>
        <v>621.02</v>
      </c>
      <c r="U43" s="36">
        <f t="shared" si="2"/>
        <v>621.02</v>
      </c>
      <c r="V43" s="36">
        <f t="shared" si="2"/>
        <v>621.02</v>
      </c>
      <c r="W43" s="36">
        <f t="shared" si="2"/>
        <v>621.79</v>
      </c>
      <c r="X43" s="36">
        <f t="shared" si="2"/>
        <v>622.30999999999995</v>
      </c>
      <c r="Y43" s="36">
        <f t="shared" si="2"/>
        <v>622.79</v>
      </c>
      <c r="Z43" s="36">
        <f t="shared" si="2"/>
        <v>623.32000000000005</v>
      </c>
      <c r="AA43" s="36">
        <f t="shared" si="2"/>
        <v>623.79999999999995</v>
      </c>
      <c r="AB43" s="36">
        <f t="shared" si="2"/>
        <v>623.79999999999995</v>
      </c>
      <c r="AC43" s="36">
        <f t="shared" si="2"/>
        <v>623.79999999999995</v>
      </c>
      <c r="AD43" s="36">
        <f t="shared" si="2"/>
        <v>624.49</v>
      </c>
      <c r="AE43" s="36">
        <f t="shared" si="2"/>
        <v>624.89</v>
      </c>
      <c r="AF43" s="36">
        <f t="shared" si="2"/>
        <v>625.38</v>
      </c>
      <c r="AG43" s="36">
        <f t="shared" si="2"/>
        <v>625.84</v>
      </c>
      <c r="AH43" s="36">
        <f t="shared" si="2"/>
        <v>626.11</v>
      </c>
      <c r="AI43" s="36">
        <f t="shared" si="2"/>
        <v>626.11</v>
      </c>
      <c r="AJ43" s="36">
        <f t="shared" si="2"/>
        <v>626.11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1633.9</v>
      </c>
      <c r="F44" s="36">
        <f t="shared" si="3"/>
        <v>1635.6</v>
      </c>
      <c r="G44" s="36">
        <f t="shared" si="3"/>
        <v>1635.6</v>
      </c>
      <c r="H44" s="36">
        <f t="shared" si="3"/>
        <v>1635.6</v>
      </c>
      <c r="I44" s="36">
        <f t="shared" si="3"/>
        <v>1638.4</v>
      </c>
      <c r="J44" s="36">
        <f t="shared" si="3"/>
        <v>1639.9</v>
      </c>
      <c r="K44" s="36">
        <f t="shared" si="3"/>
        <v>1641.5</v>
      </c>
      <c r="L44" s="36">
        <f t="shared" si="3"/>
        <v>1643.1</v>
      </c>
      <c r="M44" s="36">
        <f t="shared" si="2"/>
        <v>1644.4</v>
      </c>
      <c r="N44" s="36">
        <f t="shared" si="2"/>
        <v>1644.4</v>
      </c>
      <c r="O44" s="36">
        <f t="shared" si="2"/>
        <v>1644.4</v>
      </c>
      <c r="P44" s="36">
        <f t="shared" si="2"/>
        <v>1647</v>
      </c>
      <c r="Q44" s="36">
        <f t="shared" si="2"/>
        <v>1648.4</v>
      </c>
      <c r="R44" s="36">
        <f t="shared" si="2"/>
        <v>1650.2</v>
      </c>
      <c r="S44" s="36">
        <f t="shared" si="2"/>
        <v>1651.7</v>
      </c>
      <c r="T44" s="36">
        <f t="shared" si="2"/>
        <v>1653.3</v>
      </c>
      <c r="U44" s="36">
        <f t="shared" si="2"/>
        <v>1653.3</v>
      </c>
      <c r="V44" s="36">
        <f t="shared" si="2"/>
        <v>1653.3</v>
      </c>
      <c r="W44" s="36">
        <f t="shared" si="2"/>
        <v>1656</v>
      </c>
      <c r="X44" s="36">
        <f t="shared" si="2"/>
        <v>1657.5</v>
      </c>
      <c r="Y44" s="36">
        <f t="shared" si="2"/>
        <v>1659.1</v>
      </c>
      <c r="Z44" s="36">
        <f t="shared" si="2"/>
        <v>1660.8</v>
      </c>
      <c r="AA44" s="36">
        <f t="shared" si="2"/>
        <v>1662.5</v>
      </c>
      <c r="AB44" s="36">
        <f t="shared" si="2"/>
        <v>1662.5</v>
      </c>
      <c r="AC44" s="36">
        <f t="shared" si="2"/>
        <v>1662.5</v>
      </c>
      <c r="AD44" s="36">
        <f t="shared" si="2"/>
        <v>1665.5</v>
      </c>
      <c r="AE44" s="36">
        <f t="shared" si="2"/>
        <v>1667</v>
      </c>
      <c r="AF44" s="36">
        <f t="shared" si="2"/>
        <v>1668.6</v>
      </c>
      <c r="AG44" s="36">
        <f t="shared" si="2"/>
        <v>1669.7</v>
      </c>
      <c r="AH44" s="36">
        <f t="shared" si="2"/>
        <v>1670.4</v>
      </c>
      <c r="AI44" s="36">
        <f t="shared" si="2"/>
        <v>1670.4</v>
      </c>
      <c r="AJ44" s="36">
        <f t="shared" si="2"/>
        <v>1670.4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25.202999999999999</v>
      </c>
      <c r="F45" s="36">
        <f t="shared" si="3"/>
        <v>25.23</v>
      </c>
      <c r="G45" s="36">
        <f t="shared" si="3"/>
        <v>25.23</v>
      </c>
      <c r="H45" s="36">
        <f t="shared" si="3"/>
        <v>25.23</v>
      </c>
      <c r="I45" s="36">
        <f t="shared" si="3"/>
        <v>25.236000000000001</v>
      </c>
      <c r="J45" s="36">
        <f t="shared" si="3"/>
        <v>25.263000000000002</v>
      </c>
      <c r="K45" s="36">
        <f t="shared" si="3"/>
        <v>25.276</v>
      </c>
      <c r="L45" s="36">
        <f t="shared" si="3"/>
        <v>25.259</v>
      </c>
      <c r="M45" s="36">
        <f t="shared" si="2"/>
        <v>25.298999999999999</v>
      </c>
      <c r="N45" s="36">
        <f t="shared" si="2"/>
        <v>25.298999999999999</v>
      </c>
      <c r="O45" s="36">
        <f t="shared" si="2"/>
        <v>25.298999999999999</v>
      </c>
      <c r="P45" s="36">
        <f t="shared" si="2"/>
        <v>25.326000000000001</v>
      </c>
      <c r="Q45" s="36">
        <f t="shared" si="2"/>
        <v>25.361999999999998</v>
      </c>
      <c r="R45" s="36">
        <f t="shared" si="2"/>
        <v>25.393000000000001</v>
      </c>
      <c r="S45" s="36">
        <f t="shared" si="2"/>
        <v>25.408000000000001</v>
      </c>
      <c r="T45" s="36">
        <f t="shared" si="2"/>
        <v>25.423999999999999</v>
      </c>
      <c r="U45" s="36">
        <f t="shared" si="2"/>
        <v>25.423999999999999</v>
      </c>
      <c r="V45" s="36">
        <f t="shared" si="2"/>
        <v>25.423999999999999</v>
      </c>
      <c r="W45" s="36">
        <f t="shared" si="2"/>
        <v>25.437999999999999</v>
      </c>
      <c r="X45" s="36">
        <f t="shared" si="2"/>
        <v>25.462</v>
      </c>
      <c r="Y45" s="36">
        <f t="shared" si="2"/>
        <v>25.478000000000002</v>
      </c>
      <c r="Z45" s="36">
        <f t="shared" si="2"/>
        <v>25.495000000000001</v>
      </c>
      <c r="AA45" s="36">
        <f t="shared" si="2"/>
        <v>25.510999999999999</v>
      </c>
      <c r="AB45" s="36">
        <f t="shared" si="2"/>
        <v>25.510999999999999</v>
      </c>
      <c r="AC45" s="36">
        <f t="shared" si="2"/>
        <v>25.510999999999999</v>
      </c>
      <c r="AD45" s="36">
        <f t="shared" si="2"/>
        <v>25.523</v>
      </c>
      <c r="AE45" s="36">
        <f t="shared" si="2"/>
        <v>25.536000000000001</v>
      </c>
      <c r="AF45" s="36">
        <f t="shared" si="2"/>
        <v>25.545999999999999</v>
      </c>
      <c r="AG45" s="36">
        <f t="shared" si="2"/>
        <v>25.553999999999998</v>
      </c>
      <c r="AH45" s="36">
        <f t="shared" si="2"/>
        <v>25.567</v>
      </c>
      <c r="AI45" s="36">
        <f t="shared" si="2"/>
        <v>25.567</v>
      </c>
      <c r="AJ45" s="36">
        <f t="shared" si="2"/>
        <v>25.567</v>
      </c>
    </row>
    <row r="46" spans="1:36" outlineLevel="1">
      <c r="A46" s="33"/>
      <c r="B46" s="39" t="s">
        <v>14</v>
      </c>
      <c r="C46" s="36"/>
      <c r="D46" s="36"/>
      <c r="E46" s="36">
        <f t="shared" si="0"/>
        <v>4.3768000000000002</v>
      </c>
      <c r="F46" s="36">
        <f t="shared" si="3"/>
        <v>4.3802000000000003</v>
      </c>
      <c r="G46" s="36">
        <f t="shared" si="3"/>
        <v>4.3802000000000003</v>
      </c>
      <c r="H46" s="36">
        <f t="shared" si="3"/>
        <v>4.3802000000000003</v>
      </c>
      <c r="I46" s="36">
        <f t="shared" si="3"/>
        <v>4.3901000000000003</v>
      </c>
      <c r="J46" s="36">
        <f t="shared" si="3"/>
        <v>4.3932000000000002</v>
      </c>
      <c r="K46" s="36">
        <f t="shared" si="3"/>
        <v>4.3967999999999998</v>
      </c>
      <c r="L46" s="36">
        <f t="shared" si="3"/>
        <v>4.4016999999999999</v>
      </c>
      <c r="M46" s="36">
        <f t="shared" si="2"/>
        <v>4.4051999999999998</v>
      </c>
      <c r="N46" s="36">
        <f t="shared" si="2"/>
        <v>4.4051999999999998</v>
      </c>
      <c r="O46" s="36">
        <f t="shared" si="2"/>
        <v>4.4051999999999998</v>
      </c>
      <c r="P46" s="36">
        <f t="shared" si="2"/>
        <v>4.4147999999999996</v>
      </c>
      <c r="Q46" s="36">
        <f t="shared" si="2"/>
        <v>4.4180000000000001</v>
      </c>
      <c r="R46" s="36">
        <f t="shared" si="2"/>
        <v>4.4211</v>
      </c>
      <c r="S46" s="36">
        <f t="shared" si="2"/>
        <v>4.4241999999999999</v>
      </c>
      <c r="T46" s="36">
        <f t="shared" si="2"/>
        <v>4.4268999999999998</v>
      </c>
      <c r="U46" s="36">
        <f t="shared" si="2"/>
        <v>4.4268999999999998</v>
      </c>
      <c r="V46" s="36">
        <f t="shared" si="2"/>
        <v>4.4268999999999998</v>
      </c>
      <c r="W46" s="36">
        <f t="shared" si="2"/>
        <v>4.4382000000000001</v>
      </c>
      <c r="X46" s="36">
        <f t="shared" si="2"/>
        <v>4.4417</v>
      </c>
      <c r="Y46" s="36">
        <f t="shared" si="2"/>
        <v>4.4448999999999996</v>
      </c>
      <c r="Z46" s="36">
        <f t="shared" si="2"/>
        <v>4.4474999999999998</v>
      </c>
      <c r="AA46" s="36">
        <f t="shared" si="2"/>
        <v>4.4505999999999997</v>
      </c>
      <c r="AB46" s="36">
        <f t="shared" si="2"/>
        <v>4.4505999999999997</v>
      </c>
      <c r="AC46" s="36">
        <f t="shared" si="2"/>
        <v>4.4505999999999997</v>
      </c>
      <c r="AD46" s="36">
        <f t="shared" si="2"/>
        <v>4.4611000000000001</v>
      </c>
      <c r="AE46" s="36">
        <f t="shared" si="2"/>
        <v>4.4464699999999997</v>
      </c>
      <c r="AF46" s="36">
        <f t="shared" si="2"/>
        <v>4.4682000000000004</v>
      </c>
      <c r="AG46" s="36">
        <f t="shared" si="2"/>
        <v>4.4713000000000003</v>
      </c>
      <c r="AH46" s="36">
        <f t="shared" si="2"/>
        <v>4.4739000000000004</v>
      </c>
      <c r="AI46" s="36">
        <f t="shared" si="2"/>
        <v>4.4739000000000004</v>
      </c>
      <c r="AJ46" s="36">
        <f t="shared" si="2"/>
        <v>4.4739000000000004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72.450999999999993</v>
      </c>
      <c r="F47" s="36">
        <f t="shared" si="3"/>
        <v>72.451999999999998</v>
      </c>
      <c r="G47" s="36">
        <f t="shared" si="3"/>
        <v>72.451999999999998</v>
      </c>
      <c r="H47" s="36">
        <f t="shared" si="3"/>
        <v>72.451999999999998</v>
      </c>
      <c r="I47" s="36">
        <f t="shared" si="3"/>
        <v>72.451999999999998</v>
      </c>
      <c r="J47" s="36">
        <f t="shared" si="3"/>
        <v>72.451999999999998</v>
      </c>
      <c r="K47" s="36">
        <f t="shared" si="3"/>
        <v>72.451999999999998</v>
      </c>
      <c r="L47" s="36">
        <f t="shared" si="3"/>
        <v>72.453000000000003</v>
      </c>
      <c r="M47" s="36">
        <f t="shared" si="2"/>
        <v>72.453000000000003</v>
      </c>
      <c r="N47" s="36">
        <f t="shared" si="2"/>
        <v>72.453000000000003</v>
      </c>
      <c r="O47" s="36">
        <f t="shared" si="2"/>
        <v>72.453000000000003</v>
      </c>
      <c r="P47" s="36">
        <f t="shared" si="2"/>
        <v>72.453999999999994</v>
      </c>
      <c r="Q47" s="36">
        <f t="shared" si="2"/>
        <v>72.453999999999994</v>
      </c>
      <c r="R47" s="36">
        <f t="shared" si="2"/>
        <v>72.453999999999994</v>
      </c>
      <c r="S47" s="36">
        <f t="shared" si="2"/>
        <v>72.453999999999994</v>
      </c>
      <c r="T47" s="36">
        <f t="shared" si="2"/>
        <v>72.453999999999994</v>
      </c>
      <c r="U47" s="36">
        <f t="shared" si="2"/>
        <v>72.453999999999994</v>
      </c>
      <c r="V47" s="36">
        <f t="shared" si="2"/>
        <v>72.453999999999994</v>
      </c>
      <c r="W47" s="36">
        <f t="shared" si="2"/>
        <v>72.454999999999998</v>
      </c>
      <c r="X47" s="36">
        <f t="shared" si="2"/>
        <v>72.454999999999998</v>
      </c>
      <c r="Y47" s="36">
        <f t="shared" si="2"/>
        <v>72.454999999999998</v>
      </c>
      <c r="Z47" s="36">
        <f t="shared" si="2"/>
        <v>72.454999999999998</v>
      </c>
      <c r="AA47" s="36">
        <f t="shared" si="2"/>
        <v>72.454999999999998</v>
      </c>
      <c r="AB47" s="36">
        <f t="shared" si="2"/>
        <v>72.454999999999998</v>
      </c>
      <c r="AC47" s="36">
        <f t="shared" si="2"/>
        <v>72.454999999999998</v>
      </c>
      <c r="AD47" s="36">
        <f t="shared" si="2"/>
        <v>72.456000000000003</v>
      </c>
      <c r="AE47" s="36">
        <f t="shared" si="2"/>
        <v>72.456000000000003</v>
      </c>
      <c r="AF47" s="36">
        <f t="shared" si="2"/>
        <v>72.456000000000003</v>
      </c>
      <c r="AG47" s="36">
        <f t="shared" si="2"/>
        <v>72.456000000000003</v>
      </c>
      <c r="AH47" s="36">
        <f t="shared" si="2"/>
        <v>72.456999999999994</v>
      </c>
      <c r="AI47" s="36">
        <f t="shared" si="2"/>
        <v>72.456999999999994</v>
      </c>
      <c r="AJ47" s="36">
        <f t="shared" si="2"/>
        <v>72.456999999999994</v>
      </c>
    </row>
    <row r="48" spans="1:36" outlineLevel="1">
      <c r="A48" s="33"/>
      <c r="B48" s="39" t="s">
        <v>16</v>
      </c>
      <c r="C48" s="36"/>
      <c r="D48" s="36"/>
      <c r="E48" s="36">
        <f t="shared" si="0"/>
        <v>360.46</v>
      </c>
      <c r="F48" s="36">
        <f t="shared" si="3"/>
        <v>360.75</v>
      </c>
      <c r="G48" s="36">
        <f t="shared" si="3"/>
        <v>360.75</v>
      </c>
      <c r="H48" s="36">
        <f t="shared" si="3"/>
        <v>360.75</v>
      </c>
      <c r="I48" s="36">
        <f t="shared" si="3"/>
        <v>361.61</v>
      </c>
      <c r="J48" s="36">
        <f t="shared" si="3"/>
        <v>361.91</v>
      </c>
      <c r="K48" s="36">
        <f t="shared" si="3"/>
        <v>362.2</v>
      </c>
      <c r="L48" s="36">
        <f t="shared" si="3"/>
        <v>362.5</v>
      </c>
      <c r="M48" s="36">
        <f t="shared" si="2"/>
        <v>362.79</v>
      </c>
      <c r="N48" s="36">
        <f t="shared" si="2"/>
        <v>362.79</v>
      </c>
      <c r="O48" s="36">
        <f t="shared" si="2"/>
        <v>362.79</v>
      </c>
      <c r="P48" s="36">
        <f t="shared" si="2"/>
        <v>363.66</v>
      </c>
      <c r="Q48" s="36">
        <f t="shared" si="2"/>
        <v>363.97</v>
      </c>
      <c r="R48" s="36">
        <f t="shared" si="2"/>
        <v>364.26</v>
      </c>
      <c r="S48" s="36">
        <f t="shared" si="2"/>
        <v>364.56</v>
      </c>
      <c r="T48" s="36">
        <f t="shared" si="2"/>
        <v>364.86</v>
      </c>
      <c r="U48" s="36">
        <f t="shared" si="2"/>
        <v>364.86</v>
      </c>
      <c r="V48" s="36">
        <f t="shared" si="2"/>
        <v>364.86</v>
      </c>
      <c r="W48" s="36">
        <f t="shared" si="2"/>
        <v>365.79</v>
      </c>
      <c r="X48" s="36">
        <f t="shared" si="2"/>
        <v>366.11</v>
      </c>
      <c r="Y48" s="36">
        <f t="shared" si="2"/>
        <v>366.44</v>
      </c>
      <c r="Z48" s="36">
        <f t="shared" si="2"/>
        <v>366.76</v>
      </c>
      <c r="AA48" s="36">
        <f t="shared" si="2"/>
        <v>367.08</v>
      </c>
      <c r="AB48" s="36">
        <f t="shared" si="2"/>
        <v>367.08</v>
      </c>
      <c r="AC48" s="36">
        <f t="shared" si="2"/>
        <v>367.08</v>
      </c>
      <c r="AD48" s="36">
        <f t="shared" si="2"/>
        <v>367.97</v>
      </c>
      <c r="AE48" s="36">
        <f t="shared" si="2"/>
        <v>368.28</v>
      </c>
      <c r="AF48" s="36">
        <f t="shared" si="2"/>
        <v>368.58</v>
      </c>
      <c r="AG48" s="36">
        <f t="shared" si="2"/>
        <v>368.87</v>
      </c>
      <c r="AH48" s="36">
        <f t="shared" si="2"/>
        <v>369.16</v>
      </c>
      <c r="AI48" s="36">
        <f t="shared" si="2"/>
        <v>369.16</v>
      </c>
      <c r="AJ48" s="36">
        <f t="shared" si="2"/>
        <v>369.16</v>
      </c>
    </row>
    <row r="49" spans="1:36" outlineLevel="1">
      <c r="A49" s="33"/>
      <c r="B49" s="39" t="s">
        <v>17</v>
      </c>
      <c r="C49" s="36"/>
      <c r="D49" s="36"/>
      <c r="E49" s="36">
        <f t="shared" si="0"/>
        <v>130.31700000000001</v>
      </c>
      <c r="F49" s="36">
        <f t="shared" si="3"/>
        <v>130.828</v>
      </c>
      <c r="G49" s="36">
        <f t="shared" si="3"/>
        <v>130.828</v>
      </c>
      <c r="H49" s="36">
        <f t="shared" si="3"/>
        <v>130.828</v>
      </c>
      <c r="I49" s="36">
        <f t="shared" si="3"/>
        <v>132.23599999999999</v>
      </c>
      <c r="J49" s="36">
        <f t="shared" si="3"/>
        <v>132.71899999999999</v>
      </c>
      <c r="K49" s="36">
        <f t="shared" si="3"/>
        <v>133.22</v>
      </c>
      <c r="L49" s="36">
        <f t="shared" si="3"/>
        <v>133.75200000000001</v>
      </c>
      <c r="M49" s="36">
        <f t="shared" si="2"/>
        <v>134.24799999999999</v>
      </c>
      <c r="N49" s="36">
        <f t="shared" si="2"/>
        <v>134.24799999999999</v>
      </c>
      <c r="O49" s="36">
        <f t="shared" si="2"/>
        <v>134.24799999999999</v>
      </c>
      <c r="P49" s="36">
        <f t="shared" si="2"/>
        <v>135.75299999999999</v>
      </c>
      <c r="Q49" s="36">
        <f t="shared" si="2"/>
        <v>136.244</v>
      </c>
      <c r="R49" s="36">
        <f t="shared" si="2"/>
        <v>136.73599999999999</v>
      </c>
      <c r="S49" s="36">
        <f t="shared" si="2"/>
        <v>137.214</v>
      </c>
      <c r="T49" s="36">
        <f t="shared" si="2"/>
        <v>137.69900000000001</v>
      </c>
      <c r="U49" s="36">
        <f t="shared" si="2"/>
        <v>137.69900000000001</v>
      </c>
      <c r="V49" s="36">
        <f t="shared" si="2"/>
        <v>137.69900000000001</v>
      </c>
      <c r="W49" s="36">
        <f t="shared" si="2"/>
        <v>139.11600000000001</v>
      </c>
      <c r="X49" s="36">
        <f t="shared" si="2"/>
        <v>139.626</v>
      </c>
      <c r="Y49" s="36">
        <f t="shared" si="2"/>
        <v>140.16</v>
      </c>
      <c r="Z49" s="36">
        <f t="shared" si="2"/>
        <v>140.678</v>
      </c>
      <c r="AA49" s="36">
        <f t="shared" si="2"/>
        <v>141.20400000000001</v>
      </c>
      <c r="AB49" s="36">
        <f t="shared" si="2"/>
        <v>141.20400000000001</v>
      </c>
      <c r="AC49" s="36">
        <f t="shared" si="2"/>
        <v>141.20400000000001</v>
      </c>
      <c r="AD49" s="36">
        <f t="shared" si="2"/>
        <v>142.63499999999999</v>
      </c>
      <c r="AE49" s="36">
        <f t="shared" si="2"/>
        <v>143.12200000000001</v>
      </c>
      <c r="AF49" s="36">
        <f t="shared" si="2"/>
        <v>143.68299999999999</v>
      </c>
      <c r="AG49" s="36">
        <f t="shared" si="2"/>
        <v>144.18100000000001</v>
      </c>
      <c r="AH49" s="36">
        <f t="shared" si="2"/>
        <v>144.65600000000001</v>
      </c>
      <c r="AI49" s="36">
        <f t="shared" si="2"/>
        <v>144.65600000000001</v>
      </c>
      <c r="AJ49" s="36">
        <f t="shared" si="2"/>
        <v>144.65600000000001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4149.1000000000004</v>
      </c>
      <c r="F50" s="36">
        <f t="shared" si="3"/>
        <v>4154.7</v>
      </c>
      <c r="G50" s="36">
        <f t="shared" si="3"/>
        <v>4154.7</v>
      </c>
      <c r="H50" s="36">
        <f t="shared" si="3"/>
        <v>4154.7</v>
      </c>
      <c r="I50" s="36">
        <f t="shared" si="3"/>
        <v>4159.2</v>
      </c>
      <c r="J50" s="36">
        <f t="shared" si="3"/>
        <v>4165.2</v>
      </c>
      <c r="K50" s="36">
        <f t="shared" si="3"/>
        <v>4171.8999999999996</v>
      </c>
      <c r="L50" s="36">
        <f t="shared" si="3"/>
        <v>4177.7</v>
      </c>
      <c r="M50" s="36">
        <f t="shared" si="2"/>
        <v>4182.3999999999996</v>
      </c>
      <c r="N50" s="36">
        <f t="shared" si="2"/>
        <v>4182.3999999999996</v>
      </c>
      <c r="O50" s="36">
        <f t="shared" si="2"/>
        <v>4182.3999999999996</v>
      </c>
      <c r="P50" s="36">
        <f t="shared" si="2"/>
        <v>4185.3</v>
      </c>
      <c r="Q50" s="36">
        <f t="shared" si="2"/>
        <v>4192</v>
      </c>
      <c r="R50" s="36">
        <f t="shared" si="2"/>
        <v>4198.8</v>
      </c>
      <c r="S50" s="36">
        <f t="shared" si="2"/>
        <v>4205.3</v>
      </c>
      <c r="T50" s="36">
        <f t="shared" si="2"/>
        <v>4211.2</v>
      </c>
      <c r="U50" s="36">
        <f t="shared" si="2"/>
        <v>4211.2</v>
      </c>
      <c r="V50" s="36">
        <f t="shared" si="2"/>
        <v>4211.2</v>
      </c>
      <c r="W50" s="36">
        <f t="shared" si="2"/>
        <v>4215.7</v>
      </c>
      <c r="X50" s="36">
        <f t="shared" si="2"/>
        <v>4222.3</v>
      </c>
      <c r="Y50" s="36">
        <f t="shared" si="2"/>
        <v>4229.2</v>
      </c>
      <c r="Z50" s="36">
        <f t="shared" si="2"/>
        <v>4235.2</v>
      </c>
      <c r="AA50" s="36">
        <f t="shared" si="2"/>
        <v>4241.6000000000004</v>
      </c>
      <c r="AB50" s="36">
        <f t="shared" si="2"/>
        <v>4241.6000000000004</v>
      </c>
      <c r="AC50" s="36">
        <f t="shared" si="2"/>
        <v>4241.6000000000004</v>
      </c>
      <c r="AD50" s="36">
        <f t="shared" si="2"/>
        <v>4246.6000000000004</v>
      </c>
      <c r="AE50" s="36">
        <f t="shared" si="2"/>
        <v>4252.3999999999996</v>
      </c>
      <c r="AF50" s="36">
        <f t="shared" si="2"/>
        <v>4257.8999999999996</v>
      </c>
      <c r="AG50" s="36">
        <f t="shared" si="2"/>
        <v>4261.8999999999996</v>
      </c>
      <c r="AH50" s="36">
        <f t="shared" si="2"/>
        <v>4263.5</v>
      </c>
      <c r="AI50" s="36">
        <f t="shared" si="2"/>
        <v>4263.5</v>
      </c>
      <c r="AJ50" s="36">
        <f t="shared" si="2"/>
        <v>4263.5</v>
      </c>
    </row>
    <row r="51" spans="1:36" outlineLevel="1">
      <c r="A51" s="33"/>
      <c r="B51" s="63" t="s">
        <v>95</v>
      </c>
      <c r="C51" s="36"/>
      <c r="D51" s="36"/>
      <c r="E51" s="36">
        <f t="shared" si="0"/>
        <v>34.792999999999999</v>
      </c>
      <c r="F51" s="36">
        <f t="shared" si="3"/>
        <v>34.975999999999999</v>
      </c>
      <c r="G51" s="36">
        <f t="shared" si="3"/>
        <v>34.975999999999999</v>
      </c>
      <c r="H51" s="36">
        <f t="shared" si="3"/>
        <v>34.975999999999999</v>
      </c>
      <c r="I51" s="36">
        <f t="shared" si="3"/>
        <v>35.133000000000003</v>
      </c>
      <c r="J51" s="36">
        <f t="shared" si="3"/>
        <v>35.323999999999998</v>
      </c>
      <c r="K51" s="36">
        <f t="shared" si="3"/>
        <v>35.51</v>
      </c>
      <c r="L51" s="36">
        <f t="shared" si="3"/>
        <v>35.697000000000003</v>
      </c>
      <c r="M51" s="36">
        <f t="shared" si="2"/>
        <v>35.844999999999999</v>
      </c>
      <c r="N51" s="36">
        <f t="shared" si="2"/>
        <v>35.844999999999999</v>
      </c>
      <c r="O51" s="36">
        <f t="shared" si="2"/>
        <v>35.844999999999999</v>
      </c>
      <c r="P51" s="36">
        <f t="shared" si="2"/>
        <v>35.968000000000004</v>
      </c>
      <c r="Q51" s="36">
        <f t="shared" si="2"/>
        <v>36.158999999999999</v>
      </c>
      <c r="R51" s="36">
        <f t="shared" si="2"/>
        <v>36.347999999999999</v>
      </c>
      <c r="S51" s="36">
        <f t="shared" si="2"/>
        <v>36.527000000000001</v>
      </c>
      <c r="T51" s="36">
        <f t="shared" si="2"/>
        <v>36.707000000000001</v>
      </c>
      <c r="U51" s="36">
        <f t="shared" si="2"/>
        <v>36.707000000000001</v>
      </c>
      <c r="V51" s="36">
        <f t="shared" si="2"/>
        <v>36.707000000000001</v>
      </c>
      <c r="W51" s="36">
        <f t="shared" si="2"/>
        <v>36.878</v>
      </c>
      <c r="X51" s="36">
        <f t="shared" si="2"/>
        <v>37.067</v>
      </c>
      <c r="Y51" s="36">
        <f t="shared" si="2"/>
        <v>37.280999999999999</v>
      </c>
      <c r="Z51" s="36">
        <f t="shared" si="2"/>
        <v>37.468000000000004</v>
      </c>
      <c r="AA51" s="36">
        <f t="shared" si="2"/>
        <v>37.651000000000003</v>
      </c>
      <c r="AB51" s="36">
        <f t="shared" ref="AB51:AJ58" si="4">IF(AB23=0,AA51,AB23)</f>
        <v>37.651000000000003</v>
      </c>
      <c r="AC51" s="36">
        <f t="shared" si="4"/>
        <v>37.651000000000003</v>
      </c>
      <c r="AD51" s="36">
        <f t="shared" si="4"/>
        <v>37.819000000000003</v>
      </c>
      <c r="AE51" s="36">
        <f t="shared" si="4"/>
        <v>37.993000000000002</v>
      </c>
      <c r="AF51" s="36">
        <f t="shared" si="4"/>
        <v>38.171999999999997</v>
      </c>
      <c r="AG51" s="36">
        <f t="shared" si="4"/>
        <v>38.314999999999998</v>
      </c>
      <c r="AH51" s="36">
        <f t="shared" si="4"/>
        <v>38.365000000000002</v>
      </c>
      <c r="AI51" s="36">
        <f t="shared" si="4"/>
        <v>38.365000000000002</v>
      </c>
      <c r="AJ51" s="36">
        <f t="shared" si="4"/>
        <v>38.365000000000002</v>
      </c>
    </row>
    <row r="52" spans="1:36" outlineLevel="1">
      <c r="A52" s="33"/>
      <c r="B52" s="63" t="s">
        <v>99</v>
      </c>
      <c r="C52" s="36"/>
      <c r="D52" s="36"/>
      <c r="E52" s="36">
        <f t="shared" si="0"/>
        <v>199.75</v>
      </c>
      <c r="F52" s="36">
        <f t="shared" si="3"/>
        <v>199.76</v>
      </c>
      <c r="G52" s="36">
        <f t="shared" si="3"/>
        <v>199.76</v>
      </c>
      <c r="H52" s="36">
        <f t="shared" si="3"/>
        <v>199.76</v>
      </c>
      <c r="I52" s="36">
        <f t="shared" si="3"/>
        <v>199.8</v>
      </c>
      <c r="J52" s="36">
        <f t="shared" si="3"/>
        <v>199.82</v>
      </c>
      <c r="K52" s="36">
        <f t="shared" si="3"/>
        <v>199.83</v>
      </c>
      <c r="L52" s="36">
        <f t="shared" si="3"/>
        <v>199.84</v>
      </c>
      <c r="M52" s="36">
        <f t="shared" si="3"/>
        <v>199.86</v>
      </c>
      <c r="N52" s="36">
        <f t="shared" si="3"/>
        <v>199.86</v>
      </c>
      <c r="O52" s="36">
        <f t="shared" si="3"/>
        <v>199.86</v>
      </c>
      <c r="P52" s="36">
        <f t="shared" si="3"/>
        <v>199.9</v>
      </c>
      <c r="Q52" s="36">
        <f t="shared" si="3"/>
        <v>199.91</v>
      </c>
      <c r="R52" s="36">
        <f t="shared" si="3"/>
        <v>199.93</v>
      </c>
      <c r="S52" s="36">
        <f t="shared" si="3"/>
        <v>199.94</v>
      </c>
      <c r="T52" s="36">
        <f t="shared" si="3"/>
        <v>199.95</v>
      </c>
      <c r="U52" s="36">
        <f t="shared" si="3"/>
        <v>199.95</v>
      </c>
      <c r="V52" s="36">
        <f t="shared" ref="V52:AA58" si="5">IF(V24=0,U52,V24)</f>
        <v>199.95</v>
      </c>
      <c r="W52" s="36">
        <f t="shared" si="5"/>
        <v>199.99</v>
      </c>
      <c r="X52" s="36">
        <f t="shared" si="5"/>
        <v>200.01</v>
      </c>
      <c r="Y52" s="36">
        <f t="shared" si="5"/>
        <v>200.02</v>
      </c>
      <c r="Z52" s="36">
        <f t="shared" si="5"/>
        <v>200.03</v>
      </c>
      <c r="AA52" s="36">
        <f t="shared" si="5"/>
        <v>200.05</v>
      </c>
      <c r="AB52" s="36">
        <f t="shared" si="4"/>
        <v>200.05</v>
      </c>
      <c r="AC52" s="36">
        <f t="shared" si="4"/>
        <v>200.05</v>
      </c>
      <c r="AD52" s="36">
        <f t="shared" si="4"/>
        <v>200.09</v>
      </c>
      <c r="AE52" s="36">
        <f t="shared" si="4"/>
        <v>200.1</v>
      </c>
      <c r="AF52" s="36">
        <f t="shared" si="4"/>
        <v>200.12</v>
      </c>
      <c r="AG52" s="36">
        <f t="shared" si="4"/>
        <v>200.13</v>
      </c>
      <c r="AH52" s="36">
        <f t="shared" si="4"/>
        <v>200.14</v>
      </c>
      <c r="AI52" s="36">
        <f t="shared" si="4"/>
        <v>200.14</v>
      </c>
      <c r="AJ52" s="36">
        <f t="shared" si="4"/>
        <v>200.14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296.44</v>
      </c>
      <c r="F53" s="36">
        <f t="shared" si="3"/>
        <v>299.12</v>
      </c>
      <c r="G53" s="36">
        <f t="shared" si="3"/>
        <v>299.12</v>
      </c>
      <c r="H53" s="36">
        <f t="shared" si="3"/>
        <v>299.12</v>
      </c>
      <c r="I53" s="36">
        <f t="shared" si="3"/>
        <v>301</v>
      </c>
      <c r="J53" s="36">
        <f t="shared" si="3"/>
        <v>304.12</v>
      </c>
      <c r="K53" s="36">
        <f t="shared" si="3"/>
        <v>307.51</v>
      </c>
      <c r="L53" s="36">
        <f t="shared" si="3"/>
        <v>310.25</v>
      </c>
      <c r="M53" s="36">
        <f t="shared" si="3"/>
        <v>312.08</v>
      </c>
      <c r="N53" s="36">
        <f t="shared" si="3"/>
        <v>312.08</v>
      </c>
      <c r="O53" s="36">
        <f t="shared" si="3"/>
        <v>312.08</v>
      </c>
      <c r="P53" s="36">
        <f t="shared" si="3"/>
        <v>313.27999999999997</v>
      </c>
      <c r="Q53" s="36">
        <f t="shared" si="3"/>
        <v>316.98</v>
      </c>
      <c r="R53" s="36">
        <f t="shared" si="3"/>
        <v>320.79000000000002</v>
      </c>
      <c r="S53" s="36">
        <f t="shared" si="3"/>
        <v>324.10000000000002</v>
      </c>
      <c r="T53" s="36">
        <f t="shared" si="3"/>
        <v>326.85000000000002</v>
      </c>
      <c r="U53" s="36">
        <f t="shared" si="3"/>
        <v>326.85000000000002</v>
      </c>
      <c r="V53" s="36">
        <f t="shared" si="5"/>
        <v>326.85000000000002</v>
      </c>
      <c r="W53" s="36">
        <f t="shared" si="5"/>
        <v>328.74</v>
      </c>
      <c r="X53" s="36">
        <f t="shared" si="5"/>
        <v>332.36</v>
      </c>
      <c r="Y53" s="36">
        <f t="shared" si="5"/>
        <v>335.99</v>
      </c>
      <c r="Z53" s="36">
        <f t="shared" si="5"/>
        <v>339.06</v>
      </c>
      <c r="AA53" s="36">
        <f t="shared" si="5"/>
        <v>342.23</v>
      </c>
      <c r="AB53" s="36">
        <f t="shared" si="4"/>
        <v>342.23</v>
      </c>
      <c r="AC53" s="36">
        <f t="shared" si="4"/>
        <v>342.23</v>
      </c>
      <c r="AD53" s="36">
        <f t="shared" si="4"/>
        <v>344.4</v>
      </c>
      <c r="AE53" s="36">
        <f t="shared" si="4"/>
        <v>347.38</v>
      </c>
      <c r="AF53" s="36">
        <f t="shared" si="4"/>
        <v>350.08</v>
      </c>
      <c r="AG53" s="36">
        <f t="shared" si="4"/>
        <v>351.4</v>
      </c>
      <c r="AH53" s="36">
        <f t="shared" si="4"/>
        <v>351.86</v>
      </c>
      <c r="AI53" s="36">
        <f t="shared" si="4"/>
        <v>351.86</v>
      </c>
      <c r="AJ53" s="36">
        <f t="shared" si="4"/>
        <v>351.86</v>
      </c>
    </row>
    <row r="54" spans="1:36" outlineLevel="1">
      <c r="A54" s="33"/>
      <c r="B54" s="63" t="s">
        <v>96</v>
      </c>
      <c r="C54" s="36"/>
      <c r="D54" s="36"/>
      <c r="E54" s="36">
        <f t="shared" si="0"/>
        <v>238.74</v>
      </c>
      <c r="F54" s="36">
        <f t="shared" si="3"/>
        <v>240.04</v>
      </c>
      <c r="G54" s="36">
        <f t="shared" si="3"/>
        <v>240.04</v>
      </c>
      <c r="H54" s="36">
        <f t="shared" si="3"/>
        <v>240.04</v>
      </c>
      <c r="I54" s="36">
        <f t="shared" si="3"/>
        <v>241.13</v>
      </c>
      <c r="J54" s="36">
        <f t="shared" si="3"/>
        <v>242.42</v>
      </c>
      <c r="K54" s="36">
        <f t="shared" si="3"/>
        <v>244.02</v>
      </c>
      <c r="L54" s="36">
        <f t="shared" si="3"/>
        <v>245.35</v>
      </c>
      <c r="M54" s="36">
        <f t="shared" si="3"/>
        <v>246.77</v>
      </c>
      <c r="N54" s="36">
        <f t="shared" si="3"/>
        <v>246.77</v>
      </c>
      <c r="O54" s="36">
        <f t="shared" si="3"/>
        <v>246.77</v>
      </c>
      <c r="P54" s="36">
        <f t="shared" si="3"/>
        <v>247.51</v>
      </c>
      <c r="Q54" s="36">
        <f t="shared" si="3"/>
        <v>248.95</v>
      </c>
      <c r="R54" s="36">
        <f t="shared" si="3"/>
        <v>250.39</v>
      </c>
      <c r="S54" s="36">
        <f t="shared" si="3"/>
        <v>251.97</v>
      </c>
      <c r="T54" s="36">
        <f t="shared" si="3"/>
        <v>253.46</v>
      </c>
      <c r="U54" s="36">
        <f t="shared" si="3"/>
        <v>253.46</v>
      </c>
      <c r="V54" s="36">
        <f t="shared" si="5"/>
        <v>253.46</v>
      </c>
      <c r="W54" s="36">
        <f t="shared" si="5"/>
        <v>254.59</v>
      </c>
      <c r="X54" s="36">
        <f t="shared" si="5"/>
        <v>255.96</v>
      </c>
      <c r="Y54" s="36">
        <f t="shared" si="5"/>
        <v>257.61</v>
      </c>
      <c r="Z54" s="36">
        <f t="shared" si="5"/>
        <v>258.91000000000003</v>
      </c>
      <c r="AA54" s="36">
        <f t="shared" si="5"/>
        <v>260.52999999999997</v>
      </c>
      <c r="AB54" s="36">
        <f t="shared" si="4"/>
        <v>260.52999999999997</v>
      </c>
      <c r="AC54" s="36">
        <f t="shared" si="4"/>
        <v>260.52999999999997</v>
      </c>
      <c r="AD54" s="36">
        <f t="shared" si="4"/>
        <v>261.8</v>
      </c>
      <c r="AE54" s="36">
        <f t="shared" si="4"/>
        <v>263.02</v>
      </c>
      <c r="AF54" s="36">
        <f t="shared" si="4"/>
        <v>264.22000000000003</v>
      </c>
      <c r="AG54" s="36">
        <f t="shared" si="4"/>
        <v>265.39999999999998</v>
      </c>
      <c r="AH54" s="36">
        <f t="shared" si="4"/>
        <v>266.06</v>
      </c>
      <c r="AI54" s="36">
        <f t="shared" si="4"/>
        <v>266.06</v>
      </c>
      <c r="AJ54" s="36">
        <f t="shared" si="4"/>
        <v>266.06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1564.2</v>
      </c>
      <c r="F55" s="36">
        <f t="shared" si="3"/>
        <v>1565.5</v>
      </c>
      <c r="G55" s="36">
        <f t="shared" si="3"/>
        <v>1565.5</v>
      </c>
      <c r="H55" s="36">
        <f t="shared" si="3"/>
        <v>1565.5</v>
      </c>
      <c r="I55" s="36">
        <f t="shared" si="3"/>
        <v>1567.9</v>
      </c>
      <c r="J55" s="36">
        <f t="shared" si="3"/>
        <v>1569.2</v>
      </c>
      <c r="K55" s="36">
        <f t="shared" si="3"/>
        <v>1570.5</v>
      </c>
      <c r="L55" s="36">
        <f t="shared" si="3"/>
        <v>1571.7</v>
      </c>
      <c r="M55" s="36">
        <f t="shared" si="3"/>
        <v>1572.8</v>
      </c>
      <c r="N55" s="36">
        <f t="shared" si="3"/>
        <v>1572.8</v>
      </c>
      <c r="O55" s="36">
        <f t="shared" si="3"/>
        <v>1572.8</v>
      </c>
      <c r="P55" s="36">
        <f t="shared" si="3"/>
        <v>1574.8</v>
      </c>
      <c r="Q55" s="36">
        <f t="shared" si="3"/>
        <v>1576</v>
      </c>
      <c r="R55" s="36">
        <f t="shared" si="3"/>
        <v>1577.3</v>
      </c>
      <c r="S55" s="36">
        <f t="shared" si="3"/>
        <v>1578.5</v>
      </c>
      <c r="T55" s="36">
        <f t="shared" si="3"/>
        <v>1579.7</v>
      </c>
      <c r="U55" s="36">
        <f t="shared" si="3"/>
        <v>1579.7</v>
      </c>
      <c r="V55" s="36">
        <f t="shared" si="5"/>
        <v>1579.7</v>
      </c>
      <c r="W55" s="36">
        <f t="shared" si="5"/>
        <v>1581.9</v>
      </c>
      <c r="X55" s="36">
        <f t="shared" si="5"/>
        <v>1583.1</v>
      </c>
      <c r="Y55" s="36">
        <f t="shared" si="5"/>
        <v>1584.5</v>
      </c>
      <c r="Z55" s="36">
        <f t="shared" si="5"/>
        <v>1585.8</v>
      </c>
      <c r="AA55" s="36">
        <f t="shared" si="5"/>
        <v>1587</v>
      </c>
      <c r="AB55" s="36">
        <f t="shared" si="4"/>
        <v>1587</v>
      </c>
      <c r="AC55" s="36">
        <f t="shared" si="4"/>
        <v>1587</v>
      </c>
      <c r="AD55" s="36">
        <f t="shared" si="4"/>
        <v>1589.6</v>
      </c>
      <c r="AE55" s="36">
        <f t="shared" si="4"/>
        <v>1590.8</v>
      </c>
      <c r="AF55" s="36">
        <f t="shared" si="4"/>
        <v>1592</v>
      </c>
      <c r="AG55" s="36">
        <f t="shared" si="4"/>
        <v>1593</v>
      </c>
      <c r="AH55" s="36">
        <f t="shared" si="4"/>
        <v>1594</v>
      </c>
      <c r="AI55" s="36">
        <f t="shared" si="4"/>
        <v>1594</v>
      </c>
      <c r="AJ55" s="36">
        <f t="shared" si="4"/>
        <v>1594</v>
      </c>
    </row>
    <row r="56" spans="1:36" outlineLevel="1">
      <c r="A56" s="33"/>
      <c r="B56" s="64" t="s">
        <v>97</v>
      </c>
      <c r="C56" s="36"/>
      <c r="D56" s="36"/>
      <c r="E56" s="36">
        <f t="shared" si="0"/>
        <v>32.752000000000002</v>
      </c>
      <c r="F56" s="36">
        <f t="shared" si="3"/>
        <v>32.752000000000002</v>
      </c>
      <c r="G56" s="36">
        <f t="shared" si="3"/>
        <v>32.752000000000002</v>
      </c>
      <c r="H56" s="36">
        <f t="shared" si="3"/>
        <v>32.752000000000002</v>
      </c>
      <c r="I56" s="36">
        <f t="shared" si="3"/>
        <v>32.752000000000002</v>
      </c>
      <c r="J56" s="36">
        <f t="shared" si="3"/>
        <v>33.600999999999999</v>
      </c>
      <c r="K56" s="36">
        <f t="shared" si="3"/>
        <v>33.710999999999999</v>
      </c>
      <c r="L56" s="36">
        <f t="shared" si="3"/>
        <v>33.807000000000002</v>
      </c>
      <c r="M56" s="36">
        <f t="shared" si="3"/>
        <v>33.902999999999999</v>
      </c>
      <c r="N56" s="36">
        <f t="shared" si="3"/>
        <v>33.902999999999999</v>
      </c>
      <c r="O56" s="36">
        <f t="shared" si="3"/>
        <v>33.902999999999999</v>
      </c>
      <c r="P56" s="36">
        <f t="shared" si="3"/>
        <v>34.07</v>
      </c>
      <c r="Q56" s="36">
        <f t="shared" si="3"/>
        <v>34.143999999999998</v>
      </c>
      <c r="R56" s="36">
        <f t="shared" si="3"/>
        <v>34.213999999999999</v>
      </c>
      <c r="S56" s="36">
        <f t="shared" si="3"/>
        <v>34.273000000000003</v>
      </c>
      <c r="T56" s="36">
        <f t="shared" si="3"/>
        <v>34.143999999999998</v>
      </c>
      <c r="U56" s="36">
        <f t="shared" si="3"/>
        <v>34.143999999999998</v>
      </c>
      <c r="V56" s="36">
        <f t="shared" si="5"/>
        <v>34.143999999999998</v>
      </c>
      <c r="W56" s="36">
        <f t="shared" si="5"/>
        <v>34.692999999999998</v>
      </c>
      <c r="X56" s="36">
        <f t="shared" si="5"/>
        <v>34.692999999999998</v>
      </c>
      <c r="Y56" s="36">
        <f t="shared" si="5"/>
        <v>34.692999999999998</v>
      </c>
      <c r="Z56" s="36">
        <f t="shared" si="5"/>
        <v>35.22</v>
      </c>
      <c r="AA56" s="36">
        <f t="shared" si="5"/>
        <v>35.417000000000002</v>
      </c>
      <c r="AB56" s="36">
        <f t="shared" si="4"/>
        <v>35.417000000000002</v>
      </c>
      <c r="AC56" s="36">
        <f t="shared" si="4"/>
        <v>35.417000000000002</v>
      </c>
      <c r="AD56" s="36">
        <f t="shared" si="4"/>
        <v>35.988999999999997</v>
      </c>
      <c r="AE56" s="36">
        <f t="shared" si="4"/>
        <v>36.167000000000002</v>
      </c>
      <c r="AF56" s="36">
        <f t="shared" si="4"/>
        <v>36.334000000000003</v>
      </c>
      <c r="AG56" s="36">
        <f t="shared" si="4"/>
        <v>36.500999999999998</v>
      </c>
      <c r="AH56" s="36">
        <f t="shared" si="4"/>
        <v>36.606999999999999</v>
      </c>
      <c r="AI56" s="36">
        <f t="shared" si="4"/>
        <v>36.606999999999999</v>
      </c>
      <c r="AJ56" s="36">
        <f t="shared" si="4"/>
        <v>36.606999999999999</v>
      </c>
    </row>
    <row r="57" spans="1:36" outlineLevel="1">
      <c r="A57" s="33"/>
      <c r="B57" s="65" t="s">
        <v>56</v>
      </c>
      <c r="C57" s="36"/>
      <c r="D57" s="36"/>
      <c r="E57" s="36">
        <f t="shared" si="0"/>
        <v>50.762</v>
      </c>
      <c r="F57" s="36">
        <f t="shared" si="3"/>
        <v>50.899000000000001</v>
      </c>
      <c r="G57" s="36">
        <f t="shared" si="3"/>
        <v>50.899000000000001</v>
      </c>
      <c r="H57" s="36">
        <f t="shared" si="3"/>
        <v>50.899000000000001</v>
      </c>
      <c r="I57" s="36">
        <f t="shared" si="3"/>
        <v>51.283999999999999</v>
      </c>
      <c r="J57" s="36">
        <f t="shared" si="3"/>
        <v>51.462000000000003</v>
      </c>
      <c r="K57" s="36">
        <f t="shared" si="3"/>
        <v>51.634999999999998</v>
      </c>
      <c r="L57" s="36">
        <f t="shared" si="3"/>
        <v>51.811</v>
      </c>
      <c r="M57" s="36">
        <f t="shared" si="3"/>
        <v>51.973999999999997</v>
      </c>
      <c r="N57" s="36">
        <f t="shared" si="3"/>
        <v>51.973999999999997</v>
      </c>
      <c r="O57" s="36">
        <f t="shared" si="3"/>
        <v>51.973999999999997</v>
      </c>
      <c r="P57" s="36">
        <f t="shared" si="3"/>
        <v>52.366</v>
      </c>
      <c r="Q57" s="36">
        <f t="shared" si="3"/>
        <v>52.518000000000001</v>
      </c>
      <c r="R57" s="36">
        <f t="shared" si="3"/>
        <v>52.673999999999999</v>
      </c>
      <c r="S57" s="36">
        <f t="shared" si="3"/>
        <v>52.781999999999996</v>
      </c>
      <c r="T57" s="36">
        <f t="shared" si="3"/>
        <v>52.92</v>
      </c>
      <c r="U57" s="36">
        <f t="shared" si="3"/>
        <v>52.92</v>
      </c>
      <c r="V57" s="36">
        <f t="shared" si="5"/>
        <v>52.92</v>
      </c>
      <c r="W57" s="36">
        <f t="shared" si="5"/>
        <v>53.256999999999998</v>
      </c>
      <c r="X57" s="36">
        <f t="shared" si="5"/>
        <v>53.438000000000002</v>
      </c>
      <c r="Y57" s="36">
        <f t="shared" si="5"/>
        <v>53.622</v>
      </c>
      <c r="Z57" s="36">
        <f t="shared" si="5"/>
        <v>53.811</v>
      </c>
      <c r="AA57" s="36">
        <f t="shared" si="5"/>
        <v>53.965000000000003</v>
      </c>
      <c r="AB57" s="36">
        <f t="shared" si="4"/>
        <v>53.965000000000003</v>
      </c>
      <c r="AC57" s="36">
        <f t="shared" si="4"/>
        <v>53.965000000000003</v>
      </c>
      <c r="AD57" s="36">
        <f t="shared" si="4"/>
        <v>54.418999999999997</v>
      </c>
      <c r="AE57" s="36">
        <f t="shared" si="4"/>
        <v>54.606999999999999</v>
      </c>
      <c r="AF57" s="36">
        <f t="shared" si="4"/>
        <v>54.792000000000002</v>
      </c>
      <c r="AG57" s="36">
        <f t="shared" si="4"/>
        <v>54.987000000000002</v>
      </c>
      <c r="AH57" s="36">
        <f t="shared" si="4"/>
        <v>55.171999999999997</v>
      </c>
      <c r="AI57" s="36">
        <f t="shared" si="4"/>
        <v>55.171999999999997</v>
      </c>
      <c r="AJ57" s="36">
        <f t="shared" si="4"/>
        <v>55.171999999999997</v>
      </c>
    </row>
    <row r="58" spans="1:36" outlineLevel="1">
      <c r="A58" s="33"/>
      <c r="B58" s="39" t="s">
        <v>20</v>
      </c>
      <c r="C58" s="36"/>
      <c r="D58" s="36"/>
      <c r="E58" s="36">
        <f t="shared" si="0"/>
        <v>771.44</v>
      </c>
      <c r="F58" s="36">
        <f t="shared" ref="F58:U58" si="6">IF(F30=0,E58,F30)</f>
        <v>772.05</v>
      </c>
      <c r="G58" s="36">
        <f t="shared" si="6"/>
        <v>772.05</v>
      </c>
      <c r="H58" s="36">
        <f t="shared" si="6"/>
        <v>772.05</v>
      </c>
      <c r="I58" s="36">
        <f t="shared" si="6"/>
        <v>773.1</v>
      </c>
      <c r="J58" s="36">
        <f t="shared" si="6"/>
        <v>773.69</v>
      </c>
      <c r="K58" s="36">
        <f t="shared" si="6"/>
        <v>774.35</v>
      </c>
      <c r="L58" s="36">
        <f t="shared" si="6"/>
        <v>774.96</v>
      </c>
      <c r="M58" s="36">
        <f t="shared" si="6"/>
        <v>775.57</v>
      </c>
      <c r="N58" s="36">
        <f t="shared" si="6"/>
        <v>775.57</v>
      </c>
      <c r="O58" s="36">
        <f t="shared" si="6"/>
        <v>775.57</v>
      </c>
      <c r="P58" s="36">
        <f t="shared" si="6"/>
        <v>776.59</v>
      </c>
      <c r="Q58" s="36">
        <f t="shared" si="6"/>
        <v>777.2</v>
      </c>
      <c r="R58" s="36">
        <f t="shared" si="6"/>
        <v>777.79</v>
      </c>
      <c r="S58" s="36">
        <f t="shared" si="6"/>
        <v>778.45</v>
      </c>
      <c r="T58" s="36">
        <f t="shared" si="6"/>
        <v>779.09</v>
      </c>
      <c r="U58" s="36">
        <f t="shared" si="6"/>
        <v>779.09</v>
      </c>
      <c r="V58" s="36">
        <f t="shared" si="5"/>
        <v>779.09</v>
      </c>
      <c r="W58" s="36">
        <f t="shared" si="5"/>
        <v>780.23</v>
      </c>
      <c r="X58" s="36">
        <f t="shared" si="5"/>
        <v>780.85</v>
      </c>
      <c r="Y58" s="36">
        <f t="shared" si="5"/>
        <v>781.53</v>
      </c>
      <c r="Z58" s="36">
        <f t="shared" si="5"/>
        <v>782.15</v>
      </c>
      <c r="AA58" s="36">
        <f t="shared" si="5"/>
        <v>782.82</v>
      </c>
      <c r="AB58" s="36">
        <f t="shared" si="4"/>
        <v>782.82</v>
      </c>
      <c r="AC58" s="36">
        <f t="shared" si="4"/>
        <v>782.82</v>
      </c>
      <c r="AD58" s="36">
        <f t="shared" si="4"/>
        <v>783.94</v>
      </c>
      <c r="AE58" s="36">
        <f t="shared" si="4"/>
        <v>784.56</v>
      </c>
      <c r="AF58" s="36">
        <f t="shared" si="4"/>
        <v>785.23</v>
      </c>
      <c r="AG58" s="36">
        <f t="shared" si="4"/>
        <v>785.79</v>
      </c>
      <c r="AH58" s="36">
        <f t="shared" si="4"/>
        <v>786.29</v>
      </c>
      <c r="AI58" s="36">
        <f t="shared" si="4"/>
        <v>786.29</v>
      </c>
      <c r="AJ58" s="36">
        <f t="shared" si="4"/>
        <v>786.29</v>
      </c>
    </row>
    <row r="59" spans="1:36" outlineLevel="1">
      <c r="A59" s="33"/>
      <c r="B59" s="66"/>
      <c r="C59" s="66"/>
      <c r="D59" s="66"/>
      <c r="E59" s="66"/>
      <c r="F59" s="66">
        <f>F52-E52</f>
        <v>9.9999999999909051E-3</v>
      </c>
      <c r="G59" s="66">
        <f t="shared" ref="G59:AJ60" si="7">G52-F52</f>
        <v>0</v>
      </c>
      <c r="H59" s="66">
        <f t="shared" si="7"/>
        <v>0</v>
      </c>
      <c r="I59" s="66">
        <f t="shared" si="7"/>
        <v>4.0000000000020464E-2</v>
      </c>
      <c r="J59" s="66">
        <f t="shared" si="7"/>
        <v>1.999999999998181E-2</v>
      </c>
      <c r="K59" s="66">
        <f t="shared" si="7"/>
        <v>1.0000000000019327E-2</v>
      </c>
      <c r="L59" s="66">
        <f t="shared" si="7"/>
        <v>9.9999999999909051E-3</v>
      </c>
      <c r="M59" s="66">
        <f t="shared" si="7"/>
        <v>2.0000000000010232E-2</v>
      </c>
      <c r="N59" s="66">
        <f t="shared" si="7"/>
        <v>0</v>
      </c>
      <c r="O59" s="66">
        <f t="shared" si="7"/>
        <v>0</v>
      </c>
      <c r="P59" s="66">
        <f t="shared" si="7"/>
        <v>3.9999999999992042E-2</v>
      </c>
      <c r="Q59" s="66">
        <f t="shared" si="7"/>
        <v>9.9999999999909051E-3</v>
      </c>
      <c r="R59" s="66">
        <f t="shared" si="7"/>
        <v>2.0000000000010232E-2</v>
      </c>
      <c r="S59" s="66">
        <f t="shared" si="7"/>
        <v>9.9999999999909051E-3</v>
      </c>
      <c r="T59" s="66">
        <f t="shared" si="7"/>
        <v>9.9999999999909051E-3</v>
      </c>
      <c r="U59" s="66">
        <f t="shared" si="7"/>
        <v>0</v>
      </c>
      <c r="V59" s="66">
        <f t="shared" si="7"/>
        <v>0</v>
      </c>
      <c r="W59" s="66">
        <f t="shared" si="7"/>
        <v>4.0000000000020464E-2</v>
      </c>
      <c r="X59" s="66">
        <f t="shared" si="7"/>
        <v>1.999999999998181E-2</v>
      </c>
      <c r="Y59" s="66">
        <f t="shared" si="7"/>
        <v>1.0000000000019327E-2</v>
      </c>
      <c r="Z59" s="66">
        <f t="shared" si="7"/>
        <v>9.9999999999909051E-3</v>
      </c>
      <c r="AA59" s="66">
        <f t="shared" si="7"/>
        <v>2.0000000000010232E-2</v>
      </c>
      <c r="AB59" s="66">
        <f t="shared" si="7"/>
        <v>0</v>
      </c>
      <c r="AC59" s="66">
        <f t="shared" si="7"/>
        <v>0</v>
      </c>
      <c r="AD59" s="66">
        <f t="shared" si="7"/>
        <v>3.9999999999992042E-2</v>
      </c>
      <c r="AE59" s="66">
        <f t="shared" si="7"/>
        <v>9.9999999999909051E-3</v>
      </c>
      <c r="AF59" s="66">
        <f t="shared" si="7"/>
        <v>2.0000000000010232E-2</v>
      </c>
      <c r="AG59" s="66">
        <f t="shared" si="7"/>
        <v>9.9999999999909051E-3</v>
      </c>
      <c r="AH59" s="66">
        <f t="shared" si="7"/>
        <v>9.9999999999909051E-3</v>
      </c>
      <c r="AI59" s="66">
        <f t="shared" si="7"/>
        <v>0</v>
      </c>
      <c r="AJ59" s="66">
        <f t="shared" si="7"/>
        <v>0</v>
      </c>
    </row>
    <row r="60" spans="1:36" outlineLevel="1">
      <c r="A60" s="33"/>
      <c r="B60" s="66"/>
      <c r="C60" s="66"/>
      <c r="D60" s="66"/>
      <c r="E60" s="66"/>
      <c r="F60" s="66">
        <f>F53-E53</f>
        <v>2.6800000000000068</v>
      </c>
      <c r="G60" s="66">
        <f t="shared" si="7"/>
        <v>0</v>
      </c>
      <c r="H60" s="66">
        <f t="shared" si="7"/>
        <v>0</v>
      </c>
      <c r="I60" s="66">
        <f t="shared" si="7"/>
        <v>1.8799999999999955</v>
      </c>
      <c r="J60" s="66">
        <f t="shared" si="7"/>
        <v>3.1200000000000045</v>
      </c>
      <c r="K60" s="66">
        <f t="shared" si="7"/>
        <v>3.3899999999999864</v>
      </c>
      <c r="L60" s="66">
        <f t="shared" si="7"/>
        <v>2.7400000000000091</v>
      </c>
      <c r="M60" s="66">
        <f t="shared" si="7"/>
        <v>1.8299999999999841</v>
      </c>
      <c r="N60" s="66">
        <f t="shared" si="7"/>
        <v>0</v>
      </c>
      <c r="O60" s="66">
        <f t="shared" si="7"/>
        <v>0</v>
      </c>
      <c r="P60" s="66">
        <f t="shared" si="7"/>
        <v>1.1999999999999886</v>
      </c>
      <c r="Q60" s="66">
        <f t="shared" si="7"/>
        <v>3.7000000000000455</v>
      </c>
      <c r="R60" s="66">
        <f t="shared" si="7"/>
        <v>3.8100000000000023</v>
      </c>
      <c r="S60" s="66">
        <f t="shared" si="7"/>
        <v>3.3100000000000023</v>
      </c>
      <c r="T60" s="66">
        <f t="shared" si="7"/>
        <v>2.75</v>
      </c>
      <c r="U60" s="66">
        <f t="shared" si="7"/>
        <v>0</v>
      </c>
      <c r="V60" s="66">
        <f t="shared" si="7"/>
        <v>0</v>
      </c>
      <c r="W60" s="66">
        <f t="shared" si="7"/>
        <v>1.8899999999999864</v>
      </c>
      <c r="X60" s="66">
        <f t="shared" si="7"/>
        <v>3.6200000000000045</v>
      </c>
      <c r="Y60" s="66">
        <f t="shared" si="7"/>
        <v>3.6299999999999955</v>
      </c>
      <c r="Z60" s="66">
        <f t="shared" si="7"/>
        <v>3.0699999999999932</v>
      </c>
      <c r="AA60" s="66">
        <f t="shared" si="7"/>
        <v>3.1700000000000159</v>
      </c>
      <c r="AB60" s="66">
        <f t="shared" si="7"/>
        <v>0</v>
      </c>
      <c r="AC60" s="66">
        <f t="shared" si="7"/>
        <v>0</v>
      </c>
      <c r="AD60" s="66">
        <f t="shared" si="7"/>
        <v>2.1699999999999591</v>
      </c>
      <c r="AE60" s="66">
        <f t="shared" si="7"/>
        <v>2.9800000000000182</v>
      </c>
      <c r="AF60" s="66">
        <f t="shared" si="7"/>
        <v>2.6999999999999886</v>
      </c>
      <c r="AG60" s="66">
        <f t="shared" si="7"/>
        <v>1.3199999999999932</v>
      </c>
      <c r="AH60" s="66">
        <f t="shared" si="7"/>
        <v>0.46000000000003638</v>
      </c>
      <c r="AI60" s="66">
        <f t="shared" si="7"/>
        <v>0</v>
      </c>
      <c r="AJ60" s="66">
        <f t="shared" si="7"/>
        <v>0</v>
      </c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11718.400000000838</v>
      </c>
      <c r="G72" s="21">
        <f>(G33-F33)*$D$72</f>
        <v>0</v>
      </c>
      <c r="H72" s="21">
        <f t="shared" ref="H72:AJ72" si="8">(H33-G33)*$D$72</f>
        <v>0</v>
      </c>
      <c r="I72" s="21">
        <f t="shared" si="8"/>
        <v>14905.600000001141</v>
      </c>
      <c r="J72" s="21">
        <f t="shared" si="8"/>
        <v>12588.800000000629</v>
      </c>
      <c r="K72" s="21">
        <f t="shared" si="8"/>
        <v>13779.199999998673</v>
      </c>
      <c r="L72" s="21">
        <f t="shared" si="8"/>
        <v>12540.799999999581</v>
      </c>
      <c r="M72" s="21">
        <f t="shared" si="8"/>
        <v>9603.2000000006519</v>
      </c>
      <c r="N72" s="21">
        <f t="shared" si="8"/>
        <v>0</v>
      </c>
      <c r="O72" s="21">
        <f t="shared" si="8"/>
        <v>0</v>
      </c>
      <c r="P72" s="21">
        <f t="shared" si="8"/>
        <v>13027.199999999721</v>
      </c>
      <c r="Q72" s="21">
        <f t="shared" si="8"/>
        <v>13110.399999999208</v>
      </c>
      <c r="R72" s="21">
        <f t="shared" si="8"/>
        <v>13711.999999999534</v>
      </c>
      <c r="S72" s="21">
        <f t="shared" si="8"/>
        <v>13360.000000000582</v>
      </c>
      <c r="T72" s="21">
        <f t="shared" si="8"/>
        <v>12390.400000000955</v>
      </c>
      <c r="U72" s="21">
        <f t="shared" si="8"/>
        <v>0</v>
      </c>
      <c r="V72" s="21">
        <f t="shared" si="8"/>
        <v>0</v>
      </c>
      <c r="W72" s="21">
        <f t="shared" si="8"/>
        <v>13001.600000000326</v>
      </c>
      <c r="X72" s="21">
        <f t="shared" si="8"/>
        <v>15455.999999999767</v>
      </c>
      <c r="Y72" s="21">
        <f t="shared" si="8"/>
        <v>14335.999999998603</v>
      </c>
      <c r="Z72" s="21">
        <f t="shared" si="8"/>
        <v>13017.600000000675</v>
      </c>
      <c r="AA72" s="21">
        <f t="shared" si="8"/>
        <v>13327.999999999884</v>
      </c>
      <c r="AB72" s="21">
        <f t="shared" si="8"/>
        <v>0</v>
      </c>
      <c r="AC72" s="21">
        <f t="shared" si="8"/>
        <v>0</v>
      </c>
      <c r="AD72" s="21">
        <f t="shared" si="8"/>
        <v>16464.000000001397</v>
      </c>
      <c r="AE72" s="21">
        <f t="shared" si="8"/>
        <v>11788.800000000629</v>
      </c>
      <c r="AF72" s="21">
        <f t="shared" si="8"/>
        <v>11820.799999998417</v>
      </c>
      <c r="AG72" s="21">
        <f t="shared" si="8"/>
        <v>8464.000000001397</v>
      </c>
      <c r="AH72" s="21">
        <f t="shared" si="8"/>
        <v>5417.5999999977648</v>
      </c>
      <c r="AI72" s="21">
        <f t="shared" si="8"/>
        <v>0</v>
      </c>
      <c r="AJ72" s="21">
        <f t="shared" si="8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2518.4000000001106</v>
      </c>
      <c r="G73" s="21">
        <f t="shared" ref="G73:AJ73" si="9">(G34-F34)*$D$73</f>
        <v>0</v>
      </c>
      <c r="H73" s="21">
        <f t="shared" si="9"/>
        <v>0</v>
      </c>
      <c r="I73" s="21">
        <f t="shared" si="9"/>
        <v>3091.2000000000262</v>
      </c>
      <c r="J73" s="21">
        <f t="shared" si="9"/>
        <v>2483.1999999998516</v>
      </c>
      <c r="K73" s="21">
        <f t="shared" si="9"/>
        <v>2537.6000000000204</v>
      </c>
      <c r="L73" s="21">
        <f t="shared" si="9"/>
        <v>2521.6000000000349</v>
      </c>
      <c r="M73" s="21">
        <f t="shared" si="9"/>
        <v>2080.000000000291</v>
      </c>
      <c r="N73" s="21">
        <f t="shared" si="9"/>
        <v>0</v>
      </c>
      <c r="O73" s="21">
        <f t="shared" si="9"/>
        <v>0</v>
      </c>
      <c r="P73" s="21">
        <f t="shared" si="9"/>
        <v>2640.0000000001455</v>
      </c>
      <c r="Q73" s="21">
        <f t="shared" si="9"/>
        <v>2800</v>
      </c>
      <c r="R73" s="21">
        <f t="shared" si="9"/>
        <v>2921.6000000000349</v>
      </c>
      <c r="S73" s="21">
        <f t="shared" si="9"/>
        <v>2527.9999999998836</v>
      </c>
      <c r="T73" s="21">
        <f t="shared" si="9"/>
        <v>2099.199999999837</v>
      </c>
      <c r="U73" s="21">
        <f t="shared" si="9"/>
        <v>0</v>
      </c>
      <c r="V73" s="21">
        <f t="shared" si="9"/>
        <v>0</v>
      </c>
      <c r="W73" s="21">
        <f t="shared" si="9"/>
        <v>3196.8000000000757</v>
      </c>
      <c r="X73" s="21">
        <f t="shared" si="9"/>
        <v>2572.7999999995518</v>
      </c>
      <c r="Y73" s="21">
        <f t="shared" si="9"/>
        <v>2896.0000000006403</v>
      </c>
      <c r="Z73" s="21">
        <f t="shared" si="9"/>
        <v>1907.2000000000116</v>
      </c>
      <c r="AA73" s="21">
        <f t="shared" si="9"/>
        <v>2927.9999999998836</v>
      </c>
      <c r="AB73" s="21">
        <f t="shared" si="9"/>
        <v>0</v>
      </c>
      <c r="AC73" s="21">
        <f t="shared" si="9"/>
        <v>0</v>
      </c>
      <c r="AD73" s="21">
        <f t="shared" si="9"/>
        <v>3337.5999999996566</v>
      </c>
      <c r="AE73" s="21">
        <f t="shared" si="9"/>
        <v>2252.7999999998428</v>
      </c>
      <c r="AF73" s="21">
        <f t="shared" si="9"/>
        <v>2352.0000000004075</v>
      </c>
      <c r="AG73" s="21">
        <f t="shared" si="9"/>
        <v>1721.6000000000349</v>
      </c>
      <c r="AH73" s="21">
        <f t="shared" si="9"/>
        <v>902.39999999976135</v>
      </c>
      <c r="AI73" s="21">
        <f t="shared" si="9"/>
        <v>0</v>
      </c>
      <c r="AJ73" s="21">
        <f t="shared" si="9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14000</v>
      </c>
      <c r="G74" s="21">
        <f t="shared" ref="G74:AJ74" si="10">(G35-F35)*$D$74</f>
        <v>0</v>
      </c>
      <c r="H74" s="21">
        <f t="shared" si="10"/>
        <v>0</v>
      </c>
      <c r="I74" s="21">
        <f t="shared" si="10"/>
        <v>18000</v>
      </c>
      <c r="J74" s="21">
        <f t="shared" si="10"/>
        <v>14000</v>
      </c>
      <c r="K74" s="21">
        <f t="shared" si="10"/>
        <v>16000</v>
      </c>
      <c r="L74" s="21">
        <f t="shared" si="10"/>
        <v>15000</v>
      </c>
      <c r="M74" s="21">
        <f t="shared" si="10"/>
        <v>12000</v>
      </c>
      <c r="N74" s="21">
        <f t="shared" si="10"/>
        <v>0</v>
      </c>
      <c r="O74" s="21">
        <f t="shared" si="10"/>
        <v>0</v>
      </c>
      <c r="P74" s="21">
        <f t="shared" si="10"/>
        <v>15000</v>
      </c>
      <c r="Q74" s="21">
        <f t="shared" si="10"/>
        <v>15000</v>
      </c>
      <c r="R74" s="21">
        <f t="shared" si="10"/>
        <v>17000</v>
      </c>
      <c r="S74" s="21">
        <f t="shared" si="10"/>
        <v>15000</v>
      </c>
      <c r="T74" s="21">
        <f t="shared" si="10"/>
        <v>15000</v>
      </c>
      <c r="U74" s="21">
        <f t="shared" si="10"/>
        <v>0</v>
      </c>
      <c r="V74" s="21">
        <f t="shared" si="10"/>
        <v>0</v>
      </c>
      <c r="W74" s="21">
        <f t="shared" si="10"/>
        <v>17000</v>
      </c>
      <c r="X74" s="21">
        <f t="shared" si="10"/>
        <v>16000</v>
      </c>
      <c r="Y74" s="21">
        <f t="shared" si="10"/>
        <v>17000</v>
      </c>
      <c r="Z74" s="21">
        <f t="shared" si="10"/>
        <v>15000</v>
      </c>
      <c r="AA74" s="21">
        <f t="shared" si="10"/>
        <v>15000</v>
      </c>
      <c r="AB74" s="21">
        <f t="shared" si="10"/>
        <v>0</v>
      </c>
      <c r="AC74" s="21">
        <f t="shared" si="10"/>
        <v>0</v>
      </c>
      <c r="AD74" s="21">
        <f t="shared" si="10"/>
        <v>20000</v>
      </c>
      <c r="AE74" s="21">
        <f t="shared" si="10"/>
        <v>14000</v>
      </c>
      <c r="AF74" s="21">
        <f t="shared" si="10"/>
        <v>13000</v>
      </c>
      <c r="AG74" s="21">
        <f t="shared" si="10"/>
        <v>10000</v>
      </c>
      <c r="AH74" s="21">
        <f t="shared" si="10"/>
        <v>7000</v>
      </c>
      <c r="AI74" s="21">
        <f t="shared" si="10"/>
        <v>0</v>
      </c>
      <c r="AJ74" s="21">
        <f t="shared" si="10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1">(G36-F36)*$D$75</f>
        <v>0</v>
      </c>
      <c r="H75" s="21">
        <f t="shared" si="11"/>
        <v>0</v>
      </c>
      <c r="I75" s="21">
        <f t="shared" si="11"/>
        <v>0</v>
      </c>
      <c r="J75" s="21">
        <f t="shared" si="11"/>
        <v>0</v>
      </c>
      <c r="K75" s="21">
        <f t="shared" si="11"/>
        <v>0</v>
      </c>
      <c r="L75" s="21">
        <f t="shared" si="11"/>
        <v>0</v>
      </c>
      <c r="M75" s="21">
        <f t="shared" si="11"/>
        <v>0</v>
      </c>
      <c r="N75" s="21">
        <f t="shared" si="11"/>
        <v>0</v>
      </c>
      <c r="O75" s="21">
        <f t="shared" si="11"/>
        <v>0</v>
      </c>
      <c r="P75" s="21">
        <f t="shared" si="11"/>
        <v>0</v>
      </c>
      <c r="Q75" s="21">
        <f t="shared" si="11"/>
        <v>0</v>
      </c>
      <c r="R75" s="21">
        <f t="shared" si="11"/>
        <v>0</v>
      </c>
      <c r="S75" s="21">
        <f t="shared" si="11"/>
        <v>0</v>
      </c>
      <c r="T75" s="21">
        <f t="shared" si="11"/>
        <v>0</v>
      </c>
      <c r="U75" s="21">
        <f t="shared" si="11"/>
        <v>0</v>
      </c>
      <c r="V75" s="21">
        <f t="shared" si="11"/>
        <v>0</v>
      </c>
      <c r="W75" s="21">
        <f t="shared" si="11"/>
        <v>0</v>
      </c>
      <c r="X75" s="21">
        <f t="shared" si="11"/>
        <v>0</v>
      </c>
      <c r="Y75" s="21">
        <f t="shared" si="11"/>
        <v>0</v>
      </c>
      <c r="Z75" s="21">
        <f t="shared" si="11"/>
        <v>0</v>
      </c>
      <c r="AA75" s="21">
        <f t="shared" si="11"/>
        <v>0</v>
      </c>
      <c r="AB75" s="21">
        <f t="shared" si="11"/>
        <v>0</v>
      </c>
      <c r="AC75" s="21">
        <f t="shared" si="11"/>
        <v>0</v>
      </c>
      <c r="AD75" s="21">
        <f t="shared" si="11"/>
        <v>0</v>
      </c>
      <c r="AE75" s="21">
        <f t="shared" si="11"/>
        <v>0</v>
      </c>
      <c r="AF75" s="21">
        <f t="shared" si="11"/>
        <v>0</v>
      </c>
      <c r="AG75" s="21">
        <f t="shared" si="11"/>
        <v>0</v>
      </c>
      <c r="AH75" s="21">
        <f t="shared" si="11"/>
        <v>0</v>
      </c>
      <c r="AI75" s="21">
        <f t="shared" si="11"/>
        <v>0</v>
      </c>
      <c r="AJ75" s="21">
        <f t="shared" si="11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2">SUM(F101:F102)</f>
        <v>15577.57249999934</v>
      </c>
      <c r="G100" s="22">
        <f t="shared" ref="G100:AJ100" si="13">SUM(G101:G102)</f>
        <v>0</v>
      </c>
      <c r="H100" s="22">
        <f t="shared" si="13"/>
        <v>0</v>
      </c>
      <c r="I100" s="22">
        <f t="shared" si="13"/>
        <v>12450.2149999999</v>
      </c>
      <c r="J100" s="22">
        <f t="shared" si="13"/>
        <v>16938.765000000123</v>
      </c>
      <c r="K100" s="22">
        <f t="shared" si="13"/>
        <v>18438.67249999983</v>
      </c>
      <c r="L100" s="22">
        <f t="shared" si="13"/>
        <v>15615.835000000041</v>
      </c>
      <c r="M100" s="22">
        <f t="shared" si="13"/>
        <v>11836.33249999996</v>
      </c>
      <c r="N100" s="22">
        <f t="shared" si="13"/>
        <v>0</v>
      </c>
      <c r="O100" s="22">
        <f t="shared" si="13"/>
        <v>0</v>
      </c>
      <c r="P100" s="22">
        <f t="shared" si="13"/>
        <v>10206.987500000472</v>
      </c>
      <c r="Q100" s="22">
        <f t="shared" si="13"/>
        <v>17587.517499999813</v>
      </c>
      <c r="R100" s="22">
        <f t="shared" si="13"/>
        <v>18981.27250000029</v>
      </c>
      <c r="S100" s="22">
        <f t="shared" si="13"/>
        <v>17926.8650000001</v>
      </c>
      <c r="T100" s="22">
        <f t="shared" si="13"/>
        <v>15746.584999999453</v>
      </c>
      <c r="U100" s="22">
        <f t="shared" si="13"/>
        <v>0</v>
      </c>
      <c r="V100" s="22">
        <f t="shared" si="13"/>
        <v>0</v>
      </c>
      <c r="W100" s="22">
        <f t="shared" si="13"/>
        <v>14030.422500000128</v>
      </c>
      <c r="X100" s="22">
        <f t="shared" si="13"/>
        <v>17114.080000000133</v>
      </c>
      <c r="Y100" s="22">
        <f t="shared" si="13"/>
        <v>19407.582499999851</v>
      </c>
      <c r="Z100" s="22">
        <f t="shared" si="13"/>
        <v>16930.949999999968</v>
      </c>
      <c r="AA100" s="22">
        <f t="shared" si="13"/>
        <v>18599.650000000205</v>
      </c>
      <c r="AB100" s="22">
        <f t="shared" si="13"/>
        <v>0</v>
      </c>
      <c r="AC100" s="22">
        <f t="shared" si="13"/>
        <v>0</v>
      </c>
      <c r="AD100" s="22">
        <f t="shared" si="13"/>
        <v>15499.042500000294</v>
      </c>
      <c r="AE100" s="22">
        <f t="shared" si="13"/>
        <v>15275.757499998896</v>
      </c>
      <c r="AF100" s="22">
        <f t="shared" si="13"/>
        <v>14925.34500000036</v>
      </c>
      <c r="AG100" s="22">
        <f t="shared" si="13"/>
        <v>9746.8425000001916</v>
      </c>
      <c r="AH100" s="22">
        <f t="shared" si="13"/>
        <v>4560.4325000002145</v>
      </c>
      <c r="AI100" s="22">
        <f t="shared" si="13"/>
        <v>0</v>
      </c>
      <c r="AJ100" s="22">
        <f t="shared" si="13"/>
        <v>0</v>
      </c>
      <c r="AK100" s="22">
        <f t="shared" ref="AK100:AK102" si="14">SUM(F100:AJ100)</f>
        <v>317396.72499999957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10238.121280487157</v>
      </c>
      <c r="G101" s="22">
        <f t="shared" ref="G101:AJ101" si="15">SUM(G111,G114:G118)</f>
        <v>0</v>
      </c>
      <c r="H101" s="22">
        <f t="shared" si="15"/>
        <v>0</v>
      </c>
      <c r="I101" s="22">
        <f t="shared" si="15"/>
        <v>7542.4401308899796</v>
      </c>
      <c r="J101" s="22">
        <f t="shared" si="15"/>
        <v>10133.722058823612</v>
      </c>
      <c r="K101" s="22">
        <f t="shared" si="15"/>
        <v>11749.853178850954</v>
      </c>
      <c r="L101" s="22">
        <f t="shared" si="15"/>
        <v>11064.937464183371</v>
      </c>
      <c r="M101" s="22">
        <f t="shared" si="15"/>
        <v>7831.5988157895335</v>
      </c>
      <c r="N101" s="22">
        <f t="shared" si="15"/>
        <v>0</v>
      </c>
      <c r="O101" s="22">
        <f t="shared" si="15"/>
        <v>0</v>
      </c>
      <c r="P101" s="22">
        <f t="shared" si="15"/>
        <v>4197.788928571722</v>
      </c>
      <c r="Q101" s="22">
        <f t="shared" si="15"/>
        <v>11586.840585399288</v>
      </c>
      <c r="R101" s="22">
        <f t="shared" si="15"/>
        <v>11843.626024804293</v>
      </c>
      <c r="S101" s="22">
        <f t="shared" si="15"/>
        <v>11634.935215053967</v>
      </c>
      <c r="T101" s="22">
        <f t="shared" si="15"/>
        <v>10366.206578946742</v>
      </c>
      <c r="U101" s="22">
        <f t="shared" si="15"/>
        <v>0</v>
      </c>
      <c r="V101" s="22">
        <f t="shared" si="15"/>
        <v>0</v>
      </c>
      <c r="W101" s="22">
        <f t="shared" si="15"/>
        <v>7614.3194565221247</v>
      </c>
      <c r="X101" s="22">
        <f t="shared" si="15"/>
        <v>11140.345060240947</v>
      </c>
      <c r="Y101" s="22">
        <f t="shared" si="15"/>
        <v>12227.738002392198</v>
      </c>
      <c r="Z101" s="22">
        <f t="shared" si="15"/>
        <v>10039.559876160707</v>
      </c>
      <c r="AA101" s="22">
        <f t="shared" si="15"/>
        <v>11805.151770335349</v>
      </c>
      <c r="AB101" s="22">
        <f t="shared" si="15"/>
        <v>0</v>
      </c>
      <c r="AC101" s="22">
        <f t="shared" si="15"/>
        <v>0</v>
      </c>
      <c r="AD101" s="22">
        <f t="shared" si="15"/>
        <v>9282.6803313255423</v>
      </c>
      <c r="AE101" s="22">
        <f t="shared" si="15"/>
        <v>9276.7698076914967</v>
      </c>
      <c r="AF101" s="22">
        <f t="shared" si="15"/>
        <v>8933.2162639407907</v>
      </c>
      <c r="AG101" s="22">
        <f t="shared" si="15"/>
        <v>5761.1313235295838</v>
      </c>
      <c r="AH101" s="22">
        <f t="shared" si="15"/>
        <v>2157.9235638294967</v>
      </c>
      <c r="AI101" s="22">
        <f t="shared" si="15"/>
        <v>0</v>
      </c>
      <c r="AJ101" s="22">
        <f t="shared" si="15"/>
        <v>0</v>
      </c>
      <c r="AK101" s="22">
        <f t="shared" si="14"/>
        <v>196428.90571776888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5339.4512195121824</v>
      </c>
      <c r="G102" s="22">
        <f t="shared" ref="G102:AJ102" si="16">SUM(G121:G128)</f>
        <v>0</v>
      </c>
      <c r="H102" s="22">
        <f t="shared" si="16"/>
        <v>0</v>
      </c>
      <c r="I102" s="22">
        <f t="shared" si="16"/>
        <v>4907.7748691099205</v>
      </c>
      <c r="J102" s="22">
        <f t="shared" si="16"/>
        <v>6805.0429411765126</v>
      </c>
      <c r="K102" s="22">
        <f t="shared" si="16"/>
        <v>6688.819321148876</v>
      </c>
      <c r="L102" s="22">
        <f t="shared" si="16"/>
        <v>4550.8975358166699</v>
      </c>
      <c r="M102" s="22">
        <f t="shared" si="16"/>
        <v>4004.7336842104264</v>
      </c>
      <c r="N102" s="22">
        <f t="shared" si="16"/>
        <v>0</v>
      </c>
      <c r="O102" s="22">
        <f t="shared" si="16"/>
        <v>0</v>
      </c>
      <c r="P102" s="22">
        <f t="shared" si="16"/>
        <v>6009.1985714287512</v>
      </c>
      <c r="Q102" s="22">
        <f t="shared" si="16"/>
        <v>6000.6769146005245</v>
      </c>
      <c r="R102" s="22">
        <f t="shared" si="16"/>
        <v>7137.6464751959993</v>
      </c>
      <c r="S102" s="22">
        <f t="shared" si="16"/>
        <v>6291.9297849461345</v>
      </c>
      <c r="T102" s="22">
        <f t="shared" si="16"/>
        <v>5380.3784210527128</v>
      </c>
      <c r="U102" s="22">
        <f t="shared" si="16"/>
        <v>0</v>
      </c>
      <c r="V102" s="22">
        <f t="shared" si="16"/>
        <v>0</v>
      </c>
      <c r="W102" s="22">
        <f t="shared" si="16"/>
        <v>6416.1030434780032</v>
      </c>
      <c r="X102" s="22">
        <f t="shared" si="16"/>
        <v>5973.7349397591879</v>
      </c>
      <c r="Y102" s="22">
        <f t="shared" si="16"/>
        <v>7179.8444976076535</v>
      </c>
      <c r="Z102" s="22">
        <f t="shared" si="16"/>
        <v>6891.3901238392591</v>
      </c>
      <c r="AA102" s="22">
        <f t="shared" si="16"/>
        <v>6794.4982296648541</v>
      </c>
      <c r="AB102" s="22">
        <f t="shared" si="16"/>
        <v>0</v>
      </c>
      <c r="AC102" s="22">
        <f t="shared" si="16"/>
        <v>0</v>
      </c>
      <c r="AD102" s="22">
        <f t="shared" si="16"/>
        <v>6216.362168674751</v>
      </c>
      <c r="AE102" s="22">
        <f t="shared" si="16"/>
        <v>5998.9876923073989</v>
      </c>
      <c r="AF102" s="22">
        <f t="shared" si="16"/>
        <v>5992.1287360595688</v>
      </c>
      <c r="AG102" s="22">
        <f t="shared" si="16"/>
        <v>3985.7111764706087</v>
      </c>
      <c r="AH102" s="22">
        <f t="shared" si="16"/>
        <v>2402.5089361707178</v>
      </c>
      <c r="AI102" s="22">
        <f t="shared" si="16"/>
        <v>0</v>
      </c>
      <c r="AJ102" s="22">
        <f t="shared" si="16"/>
        <v>0</v>
      </c>
      <c r="AK102" s="22">
        <f t="shared" si="14"/>
        <v>120967.81928223073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outlineLevel="3">
      <c r="A105" s="6"/>
      <c r="B105" s="45"/>
      <c r="C105" s="46"/>
      <c r="D105" s="46"/>
      <c r="E105" s="46"/>
      <c r="F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14236.799999998766</v>
      </c>
      <c r="G107" s="27">
        <f t="shared" ref="G107:AJ107" si="17">((G33+G34)-(F33+F34))*$D$107</f>
        <v>0</v>
      </c>
      <c r="H107" s="27">
        <f t="shared" si="17"/>
        <v>0</v>
      </c>
      <c r="I107" s="27">
        <f t="shared" si="17"/>
        <v>17996.800000002258</v>
      </c>
      <c r="J107" s="27">
        <f t="shared" si="17"/>
        <v>15072.000000000116</v>
      </c>
      <c r="K107" s="27">
        <f t="shared" si="17"/>
        <v>16316.800000000512</v>
      </c>
      <c r="L107" s="27">
        <f t="shared" si="17"/>
        <v>15062.399999998161</v>
      </c>
      <c r="M107" s="27">
        <f t="shared" si="17"/>
        <v>11683.200000002398</v>
      </c>
      <c r="N107" s="27">
        <f t="shared" si="17"/>
        <v>0</v>
      </c>
      <c r="O107" s="27">
        <f t="shared" si="17"/>
        <v>0</v>
      </c>
      <c r="P107" s="27">
        <f t="shared" si="17"/>
        <v>15667.199999999139</v>
      </c>
      <c r="Q107" s="27">
        <f t="shared" si="17"/>
        <v>15910.399999999208</v>
      </c>
      <c r="R107" s="27">
        <f t="shared" si="17"/>
        <v>16633.599999998114</v>
      </c>
      <c r="S107" s="27">
        <f t="shared" si="17"/>
        <v>15888.000000000466</v>
      </c>
      <c r="T107" s="27">
        <f t="shared" si="17"/>
        <v>14489.600000000792</v>
      </c>
      <c r="U107" s="27">
        <f t="shared" si="17"/>
        <v>0</v>
      </c>
      <c r="V107" s="27">
        <f t="shared" si="17"/>
        <v>0</v>
      </c>
      <c r="W107" s="27">
        <f t="shared" si="17"/>
        <v>16198.399999999674</v>
      </c>
      <c r="X107" s="27">
        <f t="shared" si="17"/>
        <v>18028.800000000047</v>
      </c>
      <c r="Y107" s="27">
        <f t="shared" si="17"/>
        <v>17232.000000000698</v>
      </c>
      <c r="Z107" s="27">
        <f t="shared" si="17"/>
        <v>14924.799999999232</v>
      </c>
      <c r="AA107" s="27">
        <f t="shared" si="17"/>
        <v>16255.999999999767</v>
      </c>
      <c r="AB107" s="27">
        <f t="shared" si="17"/>
        <v>0</v>
      </c>
      <c r="AC107" s="27">
        <f t="shared" si="17"/>
        <v>0</v>
      </c>
      <c r="AD107" s="27">
        <f t="shared" si="17"/>
        <v>19801.600000003236</v>
      </c>
      <c r="AE107" s="27">
        <f t="shared" si="17"/>
        <v>14041.599999999744</v>
      </c>
      <c r="AF107" s="27">
        <f t="shared" si="17"/>
        <v>14172.799999997369</v>
      </c>
      <c r="AG107" s="27">
        <f t="shared" si="17"/>
        <v>10185.600000002887</v>
      </c>
      <c r="AH107" s="27">
        <f t="shared" si="17"/>
        <v>6319.9999999953434</v>
      </c>
      <c r="AI107" s="27">
        <f t="shared" si="17"/>
        <v>0</v>
      </c>
      <c r="AJ107" s="27">
        <f t="shared" si="17"/>
        <v>0</v>
      </c>
      <c r="AK107" s="27">
        <f>SUM(F107:AJ107)</f>
        <v>316118.39999999793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2500</v>
      </c>
      <c r="G108" s="27">
        <f t="shared" ref="G108:AJ108" si="18">(G37-F37)*$D$108</f>
        <v>0</v>
      </c>
      <c r="H108" s="27">
        <f t="shared" si="18"/>
        <v>0</v>
      </c>
      <c r="I108" s="27">
        <f t="shared" si="18"/>
        <v>1199.9999999998181</v>
      </c>
      <c r="J108" s="27">
        <f t="shared" si="18"/>
        <v>2900.0000000000909</v>
      </c>
      <c r="K108" s="27">
        <f t="shared" si="18"/>
        <v>3400.0000000000909</v>
      </c>
      <c r="L108" s="27">
        <f t="shared" si="18"/>
        <v>3099.9999999999091</v>
      </c>
      <c r="M108" s="27">
        <f t="shared" si="18"/>
        <v>1500</v>
      </c>
      <c r="N108" s="27">
        <f t="shared" si="18"/>
        <v>0</v>
      </c>
      <c r="O108" s="27">
        <f t="shared" si="18"/>
        <v>0</v>
      </c>
      <c r="P108" s="27">
        <f t="shared" si="18"/>
        <v>400.00000000009095</v>
      </c>
      <c r="Q108" s="27">
        <f t="shared" si="18"/>
        <v>3099.9999999999091</v>
      </c>
      <c r="R108" s="27">
        <f t="shared" si="18"/>
        <v>3400.0000000000909</v>
      </c>
      <c r="S108" s="27">
        <f t="shared" si="18"/>
        <v>3400.0000000000909</v>
      </c>
      <c r="T108" s="27">
        <f t="shared" si="18"/>
        <v>2699.9999999998181</v>
      </c>
      <c r="U108" s="27">
        <f t="shared" si="18"/>
        <v>0</v>
      </c>
      <c r="V108" s="27">
        <f t="shared" si="18"/>
        <v>0</v>
      </c>
      <c r="W108" s="27">
        <f t="shared" si="18"/>
        <v>1300.0000000001819</v>
      </c>
      <c r="X108" s="27">
        <f t="shared" si="18"/>
        <v>2799.9999999997272</v>
      </c>
      <c r="Y108" s="27">
        <f t="shared" si="18"/>
        <v>3700.0000000002728</v>
      </c>
      <c r="Z108" s="27">
        <f t="shared" si="18"/>
        <v>2699.9999999998181</v>
      </c>
      <c r="AA108" s="27">
        <f t="shared" si="18"/>
        <v>3699.9999999998181</v>
      </c>
      <c r="AB108" s="27">
        <f t="shared" si="18"/>
        <v>0</v>
      </c>
      <c r="AC108" s="27">
        <f t="shared" si="18"/>
        <v>0</v>
      </c>
      <c r="AD108" s="27">
        <f t="shared" si="18"/>
        <v>1800.0000000001819</v>
      </c>
      <c r="AE108" s="27">
        <f t="shared" si="18"/>
        <v>2199.9999999998181</v>
      </c>
      <c r="AF108" s="27">
        <f t="shared" si="18"/>
        <v>2200.0000000002728</v>
      </c>
      <c r="AG108" s="27">
        <f t="shared" si="18"/>
        <v>900.00000000009095</v>
      </c>
      <c r="AH108" s="27">
        <f t="shared" si="18"/>
        <v>199.9999999998181</v>
      </c>
      <c r="AI108" s="27">
        <f t="shared" si="18"/>
        <v>0</v>
      </c>
      <c r="AJ108" s="27">
        <f t="shared" si="18"/>
        <v>0</v>
      </c>
      <c r="AK108" s="27">
        <f t="shared" ref="AK108:AK130" si="19">SUM(F108:AJ108)</f>
        <v>49099.999999999905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10318.121280487143</v>
      </c>
      <c r="G109" s="27">
        <f t="shared" ref="G109:AJ109" si="20">SUM(G111:G118)</f>
        <v>0</v>
      </c>
      <c r="H109" s="27">
        <f t="shared" si="20"/>
        <v>0</v>
      </c>
      <c r="I109" s="27">
        <f t="shared" si="20"/>
        <v>7592.4401308899924</v>
      </c>
      <c r="J109" s="27">
        <f t="shared" si="20"/>
        <v>10243.722058823598</v>
      </c>
      <c r="K109" s="27">
        <f t="shared" si="20"/>
        <v>11829.853178850968</v>
      </c>
      <c r="L109" s="27">
        <f t="shared" si="20"/>
        <v>11154.937464183375</v>
      </c>
      <c r="M109" s="27">
        <f t="shared" si="20"/>
        <v>7911.598815789519</v>
      </c>
      <c r="N109" s="27">
        <f t="shared" si="20"/>
        <v>0</v>
      </c>
      <c r="O109" s="27">
        <f t="shared" si="20"/>
        <v>0</v>
      </c>
      <c r="P109" s="27">
        <f t="shared" si="20"/>
        <v>4247.7889285717338</v>
      </c>
      <c r="Q109" s="27">
        <f t="shared" si="20"/>
        <v>11696.840585399274</v>
      </c>
      <c r="R109" s="27">
        <f t="shared" si="20"/>
        <v>11893.626024804304</v>
      </c>
      <c r="S109" s="27">
        <f t="shared" si="20"/>
        <v>11724.935215053971</v>
      </c>
      <c r="T109" s="27">
        <f t="shared" si="20"/>
        <v>10466.206578946734</v>
      </c>
      <c r="U109" s="27">
        <f t="shared" si="20"/>
        <v>0</v>
      </c>
      <c r="V109" s="27">
        <f t="shared" si="20"/>
        <v>0</v>
      </c>
      <c r="W109" s="27">
        <f t="shared" si="20"/>
        <v>7664.3194565221356</v>
      </c>
      <c r="X109" s="27">
        <f t="shared" si="20"/>
        <v>11260.345060240925</v>
      </c>
      <c r="Y109" s="27">
        <f t="shared" si="20"/>
        <v>12327.73800239222</v>
      </c>
      <c r="Z109" s="27">
        <f t="shared" si="20"/>
        <v>10149.559876160693</v>
      </c>
      <c r="AA109" s="27">
        <f t="shared" si="20"/>
        <v>11905.151770335342</v>
      </c>
      <c r="AB109" s="27">
        <f t="shared" si="20"/>
        <v>0</v>
      </c>
      <c r="AC109" s="27">
        <f t="shared" si="20"/>
        <v>0</v>
      </c>
      <c r="AD109" s="27">
        <f t="shared" si="20"/>
        <v>9332.6803313255532</v>
      </c>
      <c r="AE109" s="27">
        <f t="shared" si="20"/>
        <v>9386.7698076915112</v>
      </c>
      <c r="AF109" s="27">
        <f t="shared" si="20"/>
        <v>9053.2162639407688</v>
      </c>
      <c r="AG109" s="27">
        <f t="shared" si="20"/>
        <v>5861.1313235296057</v>
      </c>
      <c r="AH109" s="27">
        <f t="shared" si="20"/>
        <v>2187.9235638294981</v>
      </c>
      <c r="AI109" s="27">
        <f t="shared" si="20"/>
        <v>0</v>
      </c>
      <c r="AJ109" s="27">
        <f t="shared" si="20"/>
        <v>0</v>
      </c>
      <c r="AK109" s="27">
        <f t="shared" si="19"/>
        <v>198208.90571776888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9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1">IF(F135=0,((F37-E37))*$D$111,(((F37-E37)*0.8))*$D$111)</f>
        <v>2500</v>
      </c>
      <c r="G111" s="27">
        <f t="shared" si="21"/>
        <v>0</v>
      </c>
      <c r="H111" s="27">
        <f t="shared" si="21"/>
        <v>0</v>
      </c>
      <c r="I111" s="27">
        <f t="shared" si="21"/>
        <v>1199.9999999998181</v>
      </c>
      <c r="J111" s="27">
        <f t="shared" si="21"/>
        <v>2320.0000000000728</v>
      </c>
      <c r="K111" s="27">
        <f t="shared" si="21"/>
        <v>2720.0000000000732</v>
      </c>
      <c r="L111" s="27">
        <f t="shared" si="21"/>
        <v>3099.9999999999091</v>
      </c>
      <c r="M111" s="27">
        <f t="shared" si="21"/>
        <v>1500</v>
      </c>
      <c r="N111" s="27">
        <f t="shared" si="21"/>
        <v>0</v>
      </c>
      <c r="O111" s="27">
        <f t="shared" si="21"/>
        <v>0</v>
      </c>
      <c r="P111" s="27">
        <f t="shared" si="21"/>
        <v>400.00000000009095</v>
      </c>
      <c r="Q111" s="27">
        <f t="shared" si="21"/>
        <v>3099.9999999999091</v>
      </c>
      <c r="R111" s="27">
        <f t="shared" si="21"/>
        <v>2720.0000000000732</v>
      </c>
      <c r="S111" s="27">
        <f t="shared" si="21"/>
        <v>2720.0000000000732</v>
      </c>
      <c r="T111" s="27">
        <f t="shared" si="21"/>
        <v>2159.9999999998545</v>
      </c>
      <c r="U111" s="27">
        <f t="shared" si="21"/>
        <v>0</v>
      </c>
      <c r="V111" s="27">
        <f t="shared" si="21"/>
        <v>0</v>
      </c>
      <c r="W111" s="27">
        <f t="shared" si="21"/>
        <v>1300.0000000001819</v>
      </c>
      <c r="X111" s="27">
        <f t="shared" si="21"/>
        <v>2799.9999999997272</v>
      </c>
      <c r="Y111" s="27">
        <f t="shared" si="21"/>
        <v>2960.0000000002183</v>
      </c>
      <c r="Z111" s="27">
        <f t="shared" si="21"/>
        <v>2159.9999999998545</v>
      </c>
      <c r="AA111" s="27">
        <f t="shared" si="21"/>
        <v>2959.9999999998549</v>
      </c>
      <c r="AB111" s="27">
        <f t="shared" si="21"/>
        <v>0</v>
      </c>
      <c r="AC111" s="27">
        <f t="shared" si="21"/>
        <v>0</v>
      </c>
      <c r="AD111" s="27">
        <f t="shared" si="21"/>
        <v>1800.0000000001819</v>
      </c>
      <c r="AE111" s="27">
        <f t="shared" si="21"/>
        <v>1759.9999999998545</v>
      </c>
      <c r="AF111" s="27">
        <f t="shared" si="21"/>
        <v>1760.0000000002183</v>
      </c>
      <c r="AG111" s="27">
        <f t="shared" si="21"/>
        <v>900.00000000009095</v>
      </c>
      <c r="AH111" s="27">
        <f t="shared" si="21"/>
        <v>199.9999999998181</v>
      </c>
      <c r="AI111" s="27">
        <f t="shared" si="21"/>
        <v>0</v>
      </c>
      <c r="AJ111" s="27">
        <f t="shared" si="21"/>
        <v>0</v>
      </c>
      <c r="AK111" s="27">
        <f t="shared" si="19"/>
        <v>43039.999999999876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9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79.999999999984084</v>
      </c>
      <c r="G113" s="27">
        <f t="shared" ref="G113:AJ113" si="22">(G39-F39)*$D$113</f>
        <v>0</v>
      </c>
      <c r="H113" s="27">
        <f t="shared" si="22"/>
        <v>0</v>
      </c>
      <c r="I113" s="27">
        <f t="shared" si="22"/>
        <v>50.000000000011369</v>
      </c>
      <c r="J113" s="27">
        <f t="shared" si="22"/>
        <v>109.99999999998522</v>
      </c>
      <c r="K113" s="27">
        <f t="shared" si="22"/>
        <v>80.000000000012506</v>
      </c>
      <c r="L113" s="27">
        <f t="shared" si="22"/>
        <v>90.000000000003411</v>
      </c>
      <c r="M113" s="27">
        <f t="shared" si="22"/>
        <v>79.999999999984084</v>
      </c>
      <c r="N113" s="27">
        <f t="shared" si="22"/>
        <v>0</v>
      </c>
      <c r="O113" s="27">
        <f t="shared" si="22"/>
        <v>0</v>
      </c>
      <c r="P113" s="27">
        <f t="shared" si="22"/>
        <v>50.000000000011369</v>
      </c>
      <c r="Q113" s="27">
        <f t="shared" si="22"/>
        <v>109.99999999998522</v>
      </c>
      <c r="R113" s="27">
        <f t="shared" si="22"/>
        <v>50.000000000011369</v>
      </c>
      <c r="S113" s="27">
        <f t="shared" si="22"/>
        <v>90.000000000003411</v>
      </c>
      <c r="T113" s="27">
        <f t="shared" si="22"/>
        <v>99.999999999994316</v>
      </c>
      <c r="U113" s="27">
        <f t="shared" si="22"/>
        <v>0</v>
      </c>
      <c r="V113" s="27">
        <f t="shared" si="22"/>
        <v>0</v>
      </c>
      <c r="W113" s="27">
        <f t="shared" si="22"/>
        <v>50.000000000011369</v>
      </c>
      <c r="X113" s="27">
        <f t="shared" si="22"/>
        <v>119.99999999997613</v>
      </c>
      <c r="Y113" s="27">
        <f t="shared" si="22"/>
        <v>100.00000000002274</v>
      </c>
      <c r="Z113" s="27">
        <f t="shared" si="22"/>
        <v>109.99999999998522</v>
      </c>
      <c r="AA113" s="27">
        <f t="shared" si="22"/>
        <v>99.999999999994316</v>
      </c>
      <c r="AB113" s="27">
        <f t="shared" si="22"/>
        <v>0</v>
      </c>
      <c r="AC113" s="27">
        <f t="shared" si="22"/>
        <v>0</v>
      </c>
      <c r="AD113" s="27">
        <f t="shared" si="22"/>
        <v>50.000000000011369</v>
      </c>
      <c r="AE113" s="27">
        <f t="shared" si="22"/>
        <v>110.00000000001364</v>
      </c>
      <c r="AF113" s="27">
        <f t="shared" si="22"/>
        <v>119.99999999997613</v>
      </c>
      <c r="AG113" s="27">
        <f t="shared" si="22"/>
        <v>100.00000000002274</v>
      </c>
      <c r="AH113" s="27">
        <f t="shared" si="22"/>
        <v>30.000000000001137</v>
      </c>
      <c r="AI113" s="27">
        <f t="shared" si="22"/>
        <v>0</v>
      </c>
      <c r="AJ113" s="27">
        <f t="shared" si="22"/>
        <v>0</v>
      </c>
      <c r="AK113" s="27">
        <f t="shared" si="19"/>
        <v>1780.0000000000011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1376.9999999998529</v>
      </c>
      <c r="G114" s="27">
        <f t="shared" ref="G114:AJ114" si="23">IFERROR(81%*(G44-F44)*$D$114,0)</f>
        <v>0</v>
      </c>
      <c r="H114" s="27">
        <f t="shared" si="23"/>
        <v>0</v>
      </c>
      <c r="I114" s="27">
        <f t="shared" si="23"/>
        <v>2268.0000000001478</v>
      </c>
      <c r="J114" s="27">
        <f t="shared" si="23"/>
        <v>1215</v>
      </c>
      <c r="K114" s="27">
        <f t="shared" si="23"/>
        <v>1295.9999999999263</v>
      </c>
      <c r="L114" s="27">
        <f t="shared" si="23"/>
        <v>1295.9999999999263</v>
      </c>
      <c r="M114" s="27">
        <f t="shared" si="23"/>
        <v>1053.0000000001473</v>
      </c>
      <c r="N114" s="27">
        <f t="shared" si="23"/>
        <v>0</v>
      </c>
      <c r="O114" s="27">
        <f t="shared" si="23"/>
        <v>0</v>
      </c>
      <c r="P114" s="27">
        <f t="shared" si="23"/>
        <v>2105.9999999999268</v>
      </c>
      <c r="Q114" s="27">
        <f t="shared" si="23"/>
        <v>1134.0000000000739</v>
      </c>
      <c r="R114" s="27">
        <f t="shared" si="23"/>
        <v>1457.9999999999634</v>
      </c>
      <c r="S114" s="27">
        <f t="shared" si="23"/>
        <v>1215</v>
      </c>
      <c r="T114" s="27">
        <f t="shared" si="23"/>
        <v>1295.9999999999263</v>
      </c>
      <c r="U114" s="27">
        <f t="shared" si="23"/>
        <v>0</v>
      </c>
      <c r="V114" s="27">
        <f t="shared" si="23"/>
        <v>0</v>
      </c>
      <c r="W114" s="27">
        <f t="shared" si="23"/>
        <v>2187.0000000000373</v>
      </c>
      <c r="X114" s="27">
        <f t="shared" si="23"/>
        <v>1215</v>
      </c>
      <c r="Y114" s="27">
        <f t="shared" si="23"/>
        <v>1295.9999999999263</v>
      </c>
      <c r="Z114" s="27">
        <f t="shared" si="23"/>
        <v>1377.0000000000368</v>
      </c>
      <c r="AA114" s="27">
        <f t="shared" si="23"/>
        <v>1377.0000000000368</v>
      </c>
      <c r="AB114" s="27">
        <f t="shared" si="23"/>
        <v>0</v>
      </c>
      <c r="AC114" s="27">
        <f t="shared" si="23"/>
        <v>0</v>
      </c>
      <c r="AD114" s="27">
        <f t="shared" si="23"/>
        <v>2430</v>
      </c>
      <c r="AE114" s="27">
        <f t="shared" si="23"/>
        <v>1215</v>
      </c>
      <c r="AF114" s="27">
        <f t="shared" si="23"/>
        <v>1295.9999999999263</v>
      </c>
      <c r="AG114" s="27">
        <f t="shared" si="23"/>
        <v>891.00000000011062</v>
      </c>
      <c r="AH114" s="27">
        <f t="shared" si="23"/>
        <v>567.00000000003695</v>
      </c>
      <c r="AI114" s="27">
        <f t="shared" si="23"/>
        <v>0</v>
      </c>
      <c r="AJ114" s="27">
        <f t="shared" si="23"/>
        <v>0</v>
      </c>
      <c r="AK114" s="27">
        <f t="shared" ref="AK114" si="24">SUM(F114:AJ114)</f>
        <v>29565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1299.9999999999829</v>
      </c>
      <c r="G115" s="27">
        <f t="shared" ref="G115:AJ115" si="25">(G54-F54)*$D$115</f>
        <v>0</v>
      </c>
      <c r="H115" s="27">
        <f t="shared" si="25"/>
        <v>0</v>
      </c>
      <c r="I115" s="27">
        <f t="shared" si="25"/>
        <v>1090.0000000000034</v>
      </c>
      <c r="J115" s="27">
        <f t="shared" si="25"/>
        <v>1289.999999999992</v>
      </c>
      <c r="K115" s="27">
        <f t="shared" si="25"/>
        <v>1600.0000000000227</v>
      </c>
      <c r="L115" s="27">
        <f t="shared" si="25"/>
        <v>1329.9999999999841</v>
      </c>
      <c r="M115" s="27">
        <f t="shared" si="25"/>
        <v>1420.0000000000159</v>
      </c>
      <c r="N115" s="27">
        <f t="shared" si="25"/>
        <v>0</v>
      </c>
      <c r="O115" s="27">
        <f t="shared" si="25"/>
        <v>0</v>
      </c>
      <c r="P115" s="27">
        <f t="shared" si="25"/>
        <v>739.99999999998067</v>
      </c>
      <c r="Q115" s="27">
        <f t="shared" si="25"/>
        <v>1439.9999999999977</v>
      </c>
      <c r="R115" s="27">
        <f t="shared" si="25"/>
        <v>1439.9999999999977</v>
      </c>
      <c r="S115" s="27">
        <f t="shared" si="25"/>
        <v>1580.0000000000125</v>
      </c>
      <c r="T115" s="27">
        <f t="shared" si="25"/>
        <v>1490.0000000000091</v>
      </c>
      <c r="U115" s="27">
        <f t="shared" si="25"/>
        <v>0</v>
      </c>
      <c r="V115" s="27">
        <f t="shared" si="25"/>
        <v>0</v>
      </c>
      <c r="W115" s="27">
        <f t="shared" si="25"/>
        <v>1129.9999999999955</v>
      </c>
      <c r="X115" s="27">
        <f t="shared" si="25"/>
        <v>1370.0000000000045</v>
      </c>
      <c r="Y115" s="27">
        <f t="shared" si="25"/>
        <v>1650.0000000000057</v>
      </c>
      <c r="Z115" s="27">
        <f t="shared" si="25"/>
        <v>1300.0000000000114</v>
      </c>
      <c r="AA115" s="27">
        <f t="shared" si="25"/>
        <v>1619.9999999999477</v>
      </c>
      <c r="AB115" s="27">
        <f t="shared" si="25"/>
        <v>0</v>
      </c>
      <c r="AC115" s="27">
        <f t="shared" si="25"/>
        <v>0</v>
      </c>
      <c r="AD115" s="27">
        <f t="shared" si="25"/>
        <v>1270.0000000000387</v>
      </c>
      <c r="AE115" s="27">
        <f t="shared" si="25"/>
        <v>1219.9999999999704</v>
      </c>
      <c r="AF115" s="27">
        <f t="shared" si="25"/>
        <v>1200.0000000000455</v>
      </c>
      <c r="AG115" s="27">
        <f t="shared" si="25"/>
        <v>1179.99999999995</v>
      </c>
      <c r="AH115" s="27">
        <f t="shared" si="25"/>
        <v>660.00000000002501</v>
      </c>
      <c r="AI115" s="27">
        <f t="shared" si="25"/>
        <v>0</v>
      </c>
      <c r="AJ115" s="27">
        <f t="shared" si="25"/>
        <v>0</v>
      </c>
      <c r="AK115" s="27">
        <f t="shared" si="19"/>
        <v>27319.999999999996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182.99999999999983</v>
      </c>
      <c r="G116" s="27">
        <f t="shared" ref="G116:AJ116" si="26">(G51-F51)*$D$116</f>
        <v>0</v>
      </c>
      <c r="H116" s="27">
        <f t="shared" si="26"/>
        <v>0</v>
      </c>
      <c r="I116" s="27">
        <f t="shared" si="26"/>
        <v>157.00000000000358</v>
      </c>
      <c r="J116" s="27">
        <f t="shared" si="26"/>
        <v>190.9999999999954</v>
      </c>
      <c r="K116" s="27">
        <f t="shared" si="26"/>
        <v>185.99999999999994</v>
      </c>
      <c r="L116" s="27">
        <f t="shared" si="26"/>
        <v>187.00000000000472</v>
      </c>
      <c r="M116" s="27">
        <f t="shared" si="26"/>
        <v>147.99999999999613</v>
      </c>
      <c r="N116" s="27">
        <f t="shared" si="26"/>
        <v>0</v>
      </c>
      <c r="O116" s="27">
        <f t="shared" si="26"/>
        <v>0</v>
      </c>
      <c r="P116" s="27">
        <f t="shared" si="26"/>
        <v>123.00000000000466</v>
      </c>
      <c r="Q116" s="27">
        <f t="shared" si="26"/>
        <v>190.9999999999954</v>
      </c>
      <c r="R116" s="27">
        <f t="shared" si="26"/>
        <v>189.00000000000006</v>
      </c>
      <c r="S116" s="27">
        <f t="shared" si="26"/>
        <v>179.00000000000205</v>
      </c>
      <c r="T116" s="27">
        <f t="shared" si="26"/>
        <v>179.99999999999972</v>
      </c>
      <c r="U116" s="27">
        <f t="shared" si="26"/>
        <v>0</v>
      </c>
      <c r="V116" s="27">
        <f t="shared" si="26"/>
        <v>0</v>
      </c>
      <c r="W116" s="27">
        <f t="shared" si="26"/>
        <v>170.99999999999937</v>
      </c>
      <c r="X116" s="27">
        <f t="shared" si="26"/>
        <v>189.00000000000006</v>
      </c>
      <c r="Y116" s="27">
        <f t="shared" si="26"/>
        <v>213.99999999999864</v>
      </c>
      <c r="Z116" s="27">
        <f t="shared" si="26"/>
        <v>187.00000000000472</v>
      </c>
      <c r="AA116" s="27">
        <f t="shared" si="26"/>
        <v>182.99999999999983</v>
      </c>
      <c r="AB116" s="27">
        <f t="shared" si="26"/>
        <v>0</v>
      </c>
      <c r="AC116" s="27">
        <f t="shared" si="26"/>
        <v>0</v>
      </c>
      <c r="AD116" s="27">
        <f t="shared" si="26"/>
        <v>167.99999999999926</v>
      </c>
      <c r="AE116" s="27">
        <f t="shared" si="26"/>
        <v>173.99999999999949</v>
      </c>
      <c r="AF116" s="27">
        <f t="shared" si="26"/>
        <v>178.99999999999494</v>
      </c>
      <c r="AG116" s="27">
        <f t="shared" si="26"/>
        <v>143.00000000000068</v>
      </c>
      <c r="AH116" s="27">
        <f t="shared" si="26"/>
        <v>50.000000000004263</v>
      </c>
      <c r="AI116" s="27">
        <f t="shared" si="26"/>
        <v>0</v>
      </c>
      <c r="AJ116" s="27">
        <f t="shared" si="26"/>
        <v>0</v>
      </c>
      <c r="AK116" s="27">
        <f t="shared" si="19"/>
        <v>3572.0000000000032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7.2500000000005116E-2</v>
      </c>
      <c r="G117" s="27">
        <f t="shared" ref="G117:AJ117" si="27">2/8*(G48-F48)</f>
        <v>0</v>
      </c>
      <c r="H117" s="27">
        <f t="shared" si="27"/>
        <v>0</v>
      </c>
      <c r="I117" s="27">
        <f t="shared" si="27"/>
        <v>0.21500000000000341</v>
      </c>
      <c r="J117" s="27">
        <f t="shared" si="27"/>
        <v>7.5000000000002842E-2</v>
      </c>
      <c r="K117" s="27">
        <f t="shared" si="27"/>
        <v>7.2499999999990905E-2</v>
      </c>
      <c r="L117" s="27">
        <f t="shared" si="27"/>
        <v>7.5000000000002842E-2</v>
      </c>
      <c r="M117" s="27">
        <f t="shared" si="27"/>
        <v>7.2500000000005116E-2</v>
      </c>
      <c r="N117" s="27">
        <f t="shared" si="27"/>
        <v>0</v>
      </c>
      <c r="O117" s="27">
        <f t="shared" si="27"/>
        <v>0</v>
      </c>
      <c r="P117" s="27">
        <f t="shared" si="27"/>
        <v>0.21750000000000114</v>
      </c>
      <c r="Q117" s="27">
        <f t="shared" si="27"/>
        <v>7.7500000000000568E-2</v>
      </c>
      <c r="R117" s="27">
        <f t="shared" si="27"/>
        <v>7.2499999999990905E-2</v>
      </c>
      <c r="S117" s="27">
        <f t="shared" si="27"/>
        <v>7.5000000000002842E-2</v>
      </c>
      <c r="T117" s="27">
        <f t="shared" si="27"/>
        <v>7.5000000000002842E-2</v>
      </c>
      <c r="U117" s="27">
        <f t="shared" si="27"/>
        <v>0</v>
      </c>
      <c r="V117" s="27">
        <f t="shared" si="27"/>
        <v>0</v>
      </c>
      <c r="W117" s="27">
        <f t="shared" si="27"/>
        <v>0.23250000000000171</v>
      </c>
      <c r="X117" s="27">
        <f t="shared" si="27"/>
        <v>7.9999999999998295E-2</v>
      </c>
      <c r="Y117" s="27">
        <f t="shared" si="27"/>
        <v>8.2499999999996021E-2</v>
      </c>
      <c r="Z117" s="27">
        <f t="shared" si="27"/>
        <v>7.9999999999998295E-2</v>
      </c>
      <c r="AA117" s="27">
        <f t="shared" si="27"/>
        <v>7.9999999999998295E-2</v>
      </c>
      <c r="AB117" s="27">
        <f t="shared" si="27"/>
        <v>0</v>
      </c>
      <c r="AC117" s="27">
        <f t="shared" si="27"/>
        <v>0</v>
      </c>
      <c r="AD117" s="27">
        <f t="shared" si="27"/>
        <v>0.2225000000000108</v>
      </c>
      <c r="AE117" s="27">
        <f t="shared" si="27"/>
        <v>7.7499999999986358E-2</v>
      </c>
      <c r="AF117" s="27">
        <f t="shared" si="27"/>
        <v>7.5000000000002842E-2</v>
      </c>
      <c r="AG117" s="27">
        <f t="shared" si="27"/>
        <v>7.2500000000005116E-2</v>
      </c>
      <c r="AH117" s="27">
        <f t="shared" si="27"/>
        <v>7.2500000000005116E-2</v>
      </c>
      <c r="AI117" s="27">
        <f t="shared" si="27"/>
        <v>0</v>
      </c>
      <c r="AJ117" s="27">
        <f t="shared" si="27"/>
        <v>0</v>
      </c>
      <c r="AK117" s="27">
        <f t="shared" si="19"/>
        <v>2.1750000000000114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8">IFERROR((F108/(F108+F122))*((F50-E50)*$D$118),0)</f>
        <v>4878.0487804873219</v>
      </c>
      <c r="G118" s="27">
        <f t="shared" si="28"/>
        <v>0</v>
      </c>
      <c r="H118" s="27">
        <f t="shared" si="28"/>
        <v>0</v>
      </c>
      <c r="I118" s="27">
        <f t="shared" si="28"/>
        <v>2827.2251308900072</v>
      </c>
      <c r="J118" s="27">
        <f t="shared" si="28"/>
        <v>5117.6470588235534</v>
      </c>
      <c r="K118" s="27">
        <f t="shared" si="28"/>
        <v>5947.7806788509324</v>
      </c>
      <c r="L118" s="27">
        <f t="shared" si="28"/>
        <v>5151.8624641835459</v>
      </c>
      <c r="M118" s="27">
        <f t="shared" si="28"/>
        <v>3710.5263157893746</v>
      </c>
      <c r="N118" s="27">
        <f t="shared" si="28"/>
        <v>0</v>
      </c>
      <c r="O118" s="27">
        <f t="shared" si="28"/>
        <v>0</v>
      </c>
      <c r="P118" s="27">
        <f t="shared" si="28"/>
        <v>828.57142857171903</v>
      </c>
      <c r="Q118" s="27">
        <f t="shared" si="28"/>
        <v>5721.7630853993123</v>
      </c>
      <c r="R118" s="27">
        <f t="shared" si="28"/>
        <v>6036.553524804257</v>
      </c>
      <c r="S118" s="27">
        <f t="shared" si="28"/>
        <v>5940.8602150538791</v>
      </c>
      <c r="T118" s="27">
        <f t="shared" si="28"/>
        <v>5240.1315789469509</v>
      </c>
      <c r="U118" s="27">
        <f t="shared" si="28"/>
        <v>0</v>
      </c>
      <c r="V118" s="27">
        <f t="shared" si="28"/>
        <v>0</v>
      </c>
      <c r="W118" s="27">
        <f t="shared" si="28"/>
        <v>2826.0869565219109</v>
      </c>
      <c r="X118" s="27">
        <f t="shared" si="28"/>
        <v>5566.2650602412159</v>
      </c>
      <c r="Y118" s="27">
        <f t="shared" si="28"/>
        <v>6107.6555023920473</v>
      </c>
      <c r="Z118" s="27">
        <f t="shared" si="28"/>
        <v>5015.4798761608008</v>
      </c>
      <c r="AA118" s="27">
        <f t="shared" si="28"/>
        <v>5665.0717703355094</v>
      </c>
      <c r="AB118" s="27">
        <f t="shared" si="28"/>
        <v>0</v>
      </c>
      <c r="AC118" s="27">
        <f t="shared" si="28"/>
        <v>0</v>
      </c>
      <c r="AD118" s="27">
        <f t="shared" si="28"/>
        <v>3614.4578313253232</v>
      </c>
      <c r="AE118" s="27">
        <f t="shared" si="28"/>
        <v>4907.6923076916728</v>
      </c>
      <c r="AF118" s="27">
        <f t="shared" si="28"/>
        <v>4498.1412639406071</v>
      </c>
      <c r="AG118" s="27">
        <f t="shared" si="28"/>
        <v>2647.0588235294313</v>
      </c>
      <c r="AH118" s="27">
        <f t="shared" si="28"/>
        <v>680.8510638296126</v>
      </c>
      <c r="AI118" s="27">
        <f t="shared" si="28"/>
        <v>0</v>
      </c>
      <c r="AJ118" s="27">
        <f t="shared" si="28"/>
        <v>0</v>
      </c>
      <c r="AK118" s="27">
        <f t="shared" si="19"/>
        <v>92929.73071776898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9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5339.4512195121824</v>
      </c>
      <c r="G120" s="27">
        <f t="shared" ref="G120:AJ120" si="29">SUM(G121:G128)</f>
        <v>0</v>
      </c>
      <c r="H120" s="27">
        <f t="shared" si="29"/>
        <v>0</v>
      </c>
      <c r="I120" s="27">
        <f t="shared" si="29"/>
        <v>4907.7748691099205</v>
      </c>
      <c r="J120" s="27">
        <f t="shared" si="29"/>
        <v>6805.0429411765126</v>
      </c>
      <c r="K120" s="27">
        <f t="shared" si="29"/>
        <v>6688.819321148876</v>
      </c>
      <c r="L120" s="27">
        <f t="shared" si="29"/>
        <v>4550.8975358166699</v>
      </c>
      <c r="M120" s="27">
        <f t="shared" si="29"/>
        <v>4004.7336842104264</v>
      </c>
      <c r="N120" s="27">
        <f t="shared" si="29"/>
        <v>0</v>
      </c>
      <c r="O120" s="27">
        <f t="shared" si="29"/>
        <v>0</v>
      </c>
      <c r="P120" s="27">
        <f t="shared" si="29"/>
        <v>6009.1985714287512</v>
      </c>
      <c r="Q120" s="27">
        <f t="shared" si="29"/>
        <v>6000.6769146005245</v>
      </c>
      <c r="R120" s="27">
        <f t="shared" si="29"/>
        <v>7137.6464751959993</v>
      </c>
      <c r="S120" s="27">
        <f t="shared" si="29"/>
        <v>6291.9297849461345</v>
      </c>
      <c r="T120" s="27">
        <f t="shared" si="29"/>
        <v>5380.3784210527128</v>
      </c>
      <c r="U120" s="27">
        <f t="shared" si="29"/>
        <v>0</v>
      </c>
      <c r="V120" s="27">
        <f t="shared" si="29"/>
        <v>0</v>
      </c>
      <c r="W120" s="27">
        <f t="shared" si="29"/>
        <v>6416.1030434780032</v>
      </c>
      <c r="X120" s="27">
        <f t="shared" si="29"/>
        <v>5973.7349397591879</v>
      </c>
      <c r="Y120" s="27">
        <f t="shared" si="29"/>
        <v>7179.8444976076535</v>
      </c>
      <c r="Z120" s="27">
        <f t="shared" si="29"/>
        <v>6891.3901238392591</v>
      </c>
      <c r="AA120" s="27">
        <f t="shared" si="29"/>
        <v>6794.4982296648541</v>
      </c>
      <c r="AB120" s="27">
        <f t="shared" si="29"/>
        <v>0</v>
      </c>
      <c r="AC120" s="27">
        <f t="shared" si="29"/>
        <v>0</v>
      </c>
      <c r="AD120" s="27">
        <f t="shared" si="29"/>
        <v>6216.362168674751</v>
      </c>
      <c r="AE120" s="27">
        <f t="shared" si="29"/>
        <v>5998.9876923073989</v>
      </c>
      <c r="AF120" s="27">
        <f t="shared" si="29"/>
        <v>5992.1287360595688</v>
      </c>
      <c r="AG120" s="27">
        <f t="shared" si="29"/>
        <v>3985.7111764706087</v>
      </c>
      <c r="AH120" s="27">
        <f t="shared" si="29"/>
        <v>2402.5089361707178</v>
      </c>
      <c r="AI120" s="27">
        <f t="shared" si="29"/>
        <v>0</v>
      </c>
      <c r="AJ120" s="27">
        <f t="shared" si="29"/>
        <v>0</v>
      </c>
      <c r="AK120" s="27">
        <f t="shared" si="19"/>
        <v>120967.81928223073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30">IF(F135=0,((0))*$D$121,(((F37-E37)*0.2)*$D$121))</f>
        <v>0</v>
      </c>
      <c r="G121" s="27">
        <f t="shared" si="30"/>
        <v>0</v>
      </c>
      <c r="H121" s="27">
        <f t="shared" si="30"/>
        <v>0</v>
      </c>
      <c r="I121" s="27">
        <f t="shared" si="30"/>
        <v>0</v>
      </c>
      <c r="J121" s="27">
        <f t="shared" si="30"/>
        <v>580.00000000001819</v>
      </c>
      <c r="K121" s="27">
        <f t="shared" si="30"/>
        <v>680.0000000000183</v>
      </c>
      <c r="L121" s="27">
        <f t="shared" si="30"/>
        <v>0</v>
      </c>
      <c r="M121" s="27">
        <f t="shared" si="30"/>
        <v>0</v>
      </c>
      <c r="N121" s="27">
        <f t="shared" si="30"/>
        <v>0</v>
      </c>
      <c r="O121" s="27">
        <f t="shared" si="30"/>
        <v>0</v>
      </c>
      <c r="P121" s="27">
        <f t="shared" si="30"/>
        <v>0</v>
      </c>
      <c r="Q121" s="27">
        <f t="shared" si="30"/>
        <v>0</v>
      </c>
      <c r="R121" s="27">
        <f t="shared" si="30"/>
        <v>680.0000000000183</v>
      </c>
      <c r="S121" s="27">
        <f t="shared" si="30"/>
        <v>680.0000000000183</v>
      </c>
      <c r="T121" s="27">
        <f t="shared" si="30"/>
        <v>539.99999999996362</v>
      </c>
      <c r="U121" s="27">
        <f t="shared" si="30"/>
        <v>0</v>
      </c>
      <c r="V121" s="27">
        <f t="shared" si="30"/>
        <v>0</v>
      </c>
      <c r="W121" s="27">
        <f t="shared" si="30"/>
        <v>0</v>
      </c>
      <c r="X121" s="27">
        <f t="shared" si="30"/>
        <v>0</v>
      </c>
      <c r="Y121" s="27">
        <f t="shared" si="30"/>
        <v>740.00000000005457</v>
      </c>
      <c r="Z121" s="27">
        <f t="shared" si="30"/>
        <v>539.99999999996362</v>
      </c>
      <c r="AA121" s="27">
        <f t="shared" si="30"/>
        <v>739.99999999996373</v>
      </c>
      <c r="AB121" s="27">
        <f t="shared" si="30"/>
        <v>0</v>
      </c>
      <c r="AC121" s="27">
        <f t="shared" si="30"/>
        <v>0</v>
      </c>
      <c r="AD121" s="27">
        <f t="shared" si="30"/>
        <v>0</v>
      </c>
      <c r="AE121" s="27">
        <f t="shared" si="30"/>
        <v>439.99999999996362</v>
      </c>
      <c r="AF121" s="27">
        <f t="shared" si="30"/>
        <v>440.00000000005457</v>
      </c>
      <c r="AG121" s="27">
        <f t="shared" si="30"/>
        <v>0</v>
      </c>
      <c r="AH121" s="27">
        <f t="shared" si="30"/>
        <v>0</v>
      </c>
      <c r="AI121" s="27">
        <f t="shared" si="30"/>
        <v>0</v>
      </c>
      <c r="AJ121" s="27">
        <f t="shared" si="30"/>
        <v>0</v>
      </c>
      <c r="AK121" s="27">
        <f t="shared" si="19"/>
        <v>6060.0000000000364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370.00000000000455</v>
      </c>
      <c r="G122" s="27">
        <f t="shared" ref="G122:AJ122" si="31">(G43-F43)*$D$122</f>
        <v>0</v>
      </c>
      <c r="H122" s="27">
        <f t="shared" si="31"/>
        <v>0</v>
      </c>
      <c r="I122" s="27">
        <f t="shared" si="31"/>
        <v>709.99999999992269</v>
      </c>
      <c r="J122" s="27">
        <f t="shared" si="31"/>
        <v>500</v>
      </c>
      <c r="K122" s="27">
        <f t="shared" si="31"/>
        <v>430.00000000006366</v>
      </c>
      <c r="L122" s="27">
        <f t="shared" si="31"/>
        <v>389.99999999998636</v>
      </c>
      <c r="M122" s="27">
        <f t="shared" si="31"/>
        <v>399.99999999997726</v>
      </c>
      <c r="N122" s="27">
        <f t="shared" si="31"/>
        <v>0</v>
      </c>
      <c r="O122" s="27">
        <f t="shared" si="31"/>
        <v>0</v>
      </c>
      <c r="P122" s="27">
        <f t="shared" si="31"/>
        <v>1000</v>
      </c>
      <c r="Q122" s="27">
        <f t="shared" si="31"/>
        <v>529.99999999997272</v>
      </c>
      <c r="R122" s="27">
        <f t="shared" si="31"/>
        <v>430.00000000006366</v>
      </c>
      <c r="S122" s="27">
        <f t="shared" si="31"/>
        <v>319.99999999993634</v>
      </c>
      <c r="T122" s="27">
        <f t="shared" si="31"/>
        <v>340.00000000003183</v>
      </c>
      <c r="U122" s="27">
        <f t="shared" si="31"/>
        <v>0</v>
      </c>
      <c r="V122" s="27">
        <f t="shared" si="31"/>
        <v>0</v>
      </c>
      <c r="W122" s="27">
        <f t="shared" si="31"/>
        <v>769.99999999998181</v>
      </c>
      <c r="X122" s="27">
        <f t="shared" si="31"/>
        <v>519.99999999998181</v>
      </c>
      <c r="Y122" s="27">
        <f t="shared" si="31"/>
        <v>480.00000000001819</v>
      </c>
      <c r="Z122" s="27">
        <f t="shared" si="31"/>
        <v>530.0000000000864</v>
      </c>
      <c r="AA122" s="27">
        <f t="shared" si="31"/>
        <v>479.9999999999045</v>
      </c>
      <c r="AB122" s="27">
        <f t="shared" si="31"/>
        <v>0</v>
      </c>
      <c r="AC122" s="27">
        <f t="shared" si="31"/>
        <v>0</v>
      </c>
      <c r="AD122" s="27">
        <f t="shared" si="31"/>
        <v>690.00000000005457</v>
      </c>
      <c r="AE122" s="27">
        <f t="shared" si="31"/>
        <v>399.99999999997726</v>
      </c>
      <c r="AF122" s="27">
        <f t="shared" si="31"/>
        <v>490.00000000000909</v>
      </c>
      <c r="AG122" s="27">
        <f t="shared" si="31"/>
        <v>460.00000000003638</v>
      </c>
      <c r="AH122" s="27">
        <f t="shared" si="31"/>
        <v>269.99999999998181</v>
      </c>
      <c r="AI122" s="27">
        <f t="shared" si="31"/>
        <v>0</v>
      </c>
      <c r="AJ122" s="27">
        <f t="shared" si="31"/>
        <v>0</v>
      </c>
      <c r="AK122" s="27">
        <f t="shared" si="19"/>
        <v>10509.999999999991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1350.0000000000227</v>
      </c>
      <c r="G123" s="27">
        <f t="shared" ref="G123:AJ123" si="32">(G42-F42)*$D$123</f>
        <v>0</v>
      </c>
      <c r="H123" s="27">
        <f t="shared" si="32"/>
        <v>0</v>
      </c>
      <c r="I123" s="27">
        <f t="shared" si="32"/>
        <v>0</v>
      </c>
      <c r="J123" s="27">
        <f t="shared" si="32"/>
        <v>230.00000000001819</v>
      </c>
      <c r="K123" s="27">
        <f t="shared" si="32"/>
        <v>449.99999999993179</v>
      </c>
      <c r="L123" s="27">
        <f t="shared" si="32"/>
        <v>470.00000000002728</v>
      </c>
      <c r="M123" s="27">
        <f t="shared" si="32"/>
        <v>490.00000000000909</v>
      </c>
      <c r="N123" s="27">
        <f t="shared" si="32"/>
        <v>0</v>
      </c>
      <c r="O123" s="27">
        <f t="shared" si="32"/>
        <v>0</v>
      </c>
      <c r="P123" s="27">
        <f t="shared" si="32"/>
        <v>949.99999999993179</v>
      </c>
      <c r="Q123" s="27">
        <f t="shared" si="32"/>
        <v>500</v>
      </c>
      <c r="R123" s="27">
        <f t="shared" si="32"/>
        <v>500</v>
      </c>
      <c r="S123" s="27">
        <f t="shared" si="32"/>
        <v>470.00000000002728</v>
      </c>
      <c r="T123" s="27">
        <f t="shared" si="32"/>
        <v>430.00000000006366</v>
      </c>
      <c r="U123" s="27">
        <f t="shared" si="32"/>
        <v>0</v>
      </c>
      <c r="V123" s="27">
        <f t="shared" si="32"/>
        <v>0</v>
      </c>
      <c r="W123" s="27">
        <f t="shared" si="32"/>
        <v>939.99999999994088</v>
      </c>
      <c r="X123" s="27">
        <f t="shared" si="32"/>
        <v>560.00000000005912</v>
      </c>
      <c r="Y123" s="27">
        <f t="shared" si="32"/>
        <v>549.99999999995453</v>
      </c>
      <c r="Z123" s="27">
        <f t="shared" si="32"/>
        <v>560.00000000005912</v>
      </c>
      <c r="AA123" s="27">
        <f t="shared" si="32"/>
        <v>529.99999999997272</v>
      </c>
      <c r="AB123" s="27">
        <f t="shared" si="32"/>
        <v>0</v>
      </c>
      <c r="AC123" s="27">
        <f t="shared" si="32"/>
        <v>0</v>
      </c>
      <c r="AD123" s="27">
        <f t="shared" si="32"/>
        <v>840.00000000003183</v>
      </c>
      <c r="AE123" s="27">
        <f t="shared" si="32"/>
        <v>469.9999999999136</v>
      </c>
      <c r="AF123" s="27">
        <f t="shared" si="32"/>
        <v>560.00000000005912</v>
      </c>
      <c r="AG123" s="27">
        <f t="shared" si="32"/>
        <v>500</v>
      </c>
      <c r="AH123" s="27">
        <f t="shared" si="32"/>
        <v>449.99999999993179</v>
      </c>
      <c r="AI123" s="27">
        <f t="shared" si="32"/>
        <v>0</v>
      </c>
      <c r="AJ123" s="27">
        <f t="shared" si="32"/>
        <v>0</v>
      </c>
      <c r="AK123" s="27">
        <f t="shared" si="19"/>
        <v>11799.999999999953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2680.0000000000068</v>
      </c>
      <c r="G124" s="27">
        <f t="shared" ref="G124:AJ124" si="33">(G53-F53)*$D$124</f>
        <v>0</v>
      </c>
      <c r="H124" s="27">
        <f t="shared" si="33"/>
        <v>0</v>
      </c>
      <c r="I124" s="27">
        <f t="shared" si="33"/>
        <v>1879.9999999999955</v>
      </c>
      <c r="J124" s="27">
        <f t="shared" si="33"/>
        <v>3120.0000000000045</v>
      </c>
      <c r="K124" s="27">
        <f t="shared" si="33"/>
        <v>3389.9999999999864</v>
      </c>
      <c r="L124" s="27">
        <f t="shared" si="33"/>
        <v>2740.0000000000091</v>
      </c>
      <c r="M124" s="27">
        <f t="shared" si="33"/>
        <v>1829.9999999999841</v>
      </c>
      <c r="N124" s="27">
        <f t="shared" si="33"/>
        <v>0</v>
      </c>
      <c r="O124" s="27">
        <f t="shared" si="33"/>
        <v>0</v>
      </c>
      <c r="P124" s="27">
        <f t="shared" si="33"/>
        <v>1199.9999999999886</v>
      </c>
      <c r="Q124" s="27">
        <f t="shared" si="33"/>
        <v>3700.0000000000455</v>
      </c>
      <c r="R124" s="27">
        <f t="shared" si="33"/>
        <v>3810.0000000000023</v>
      </c>
      <c r="S124" s="27">
        <f t="shared" si="33"/>
        <v>3310.0000000000023</v>
      </c>
      <c r="T124" s="27">
        <f t="shared" si="33"/>
        <v>2750</v>
      </c>
      <c r="U124" s="27">
        <f t="shared" si="33"/>
        <v>0</v>
      </c>
      <c r="V124" s="27">
        <f t="shared" si="33"/>
        <v>0</v>
      </c>
      <c r="W124" s="27">
        <f t="shared" si="33"/>
        <v>1889.9999999999864</v>
      </c>
      <c r="X124" s="27">
        <f t="shared" si="33"/>
        <v>3620.0000000000045</v>
      </c>
      <c r="Y124" s="27">
        <f t="shared" si="33"/>
        <v>3629.9999999999955</v>
      </c>
      <c r="Z124" s="27">
        <f t="shared" si="33"/>
        <v>3069.9999999999932</v>
      </c>
      <c r="AA124" s="27">
        <f t="shared" si="33"/>
        <v>3170.0000000000159</v>
      </c>
      <c r="AB124" s="27">
        <f t="shared" si="33"/>
        <v>0</v>
      </c>
      <c r="AC124" s="27">
        <f t="shared" si="33"/>
        <v>0</v>
      </c>
      <c r="AD124" s="27">
        <f t="shared" si="33"/>
        <v>2169.9999999999591</v>
      </c>
      <c r="AE124" s="27">
        <f t="shared" si="33"/>
        <v>2980.0000000000182</v>
      </c>
      <c r="AF124" s="27">
        <f t="shared" si="33"/>
        <v>2699.9999999999886</v>
      </c>
      <c r="AG124" s="27">
        <f t="shared" si="33"/>
        <v>1319.9999999999932</v>
      </c>
      <c r="AH124" s="27">
        <f t="shared" si="33"/>
        <v>460.00000000003638</v>
      </c>
      <c r="AI124" s="27">
        <f t="shared" si="33"/>
        <v>0</v>
      </c>
      <c r="AJ124" s="27">
        <f t="shared" si="33"/>
        <v>0</v>
      </c>
      <c r="AK124" s="27">
        <f t="shared" si="19"/>
        <v>55420.000000000015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9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34">IFERROR(81%*(G56-F56)*$D$114,0)</f>
        <v>0</v>
      </c>
      <c r="H126" s="27">
        <f t="shared" si="34"/>
        <v>0</v>
      </c>
      <c r="I126" s="27">
        <f t="shared" si="34"/>
        <v>0</v>
      </c>
      <c r="J126" s="27">
        <f t="shared" si="34"/>
        <v>687.68999999999733</v>
      </c>
      <c r="K126" s="27">
        <f t="shared" si="34"/>
        <v>89.09999999999954</v>
      </c>
      <c r="L126" s="27">
        <f t="shared" si="34"/>
        <v>77.760000000002947</v>
      </c>
      <c r="M126" s="27">
        <f t="shared" si="34"/>
        <v>77.759999999997191</v>
      </c>
      <c r="N126" s="27">
        <f t="shared" si="34"/>
        <v>0</v>
      </c>
      <c r="O126" s="27">
        <f t="shared" si="34"/>
        <v>0</v>
      </c>
      <c r="P126" s="27">
        <f t="shared" si="34"/>
        <v>135.27000000000132</v>
      </c>
      <c r="Q126" s="27">
        <f t="shared" si="34"/>
        <v>59.939999999998442</v>
      </c>
      <c r="R126" s="27">
        <f t="shared" si="34"/>
        <v>56.700000000000237</v>
      </c>
      <c r="S126" s="27">
        <f t="shared" si="34"/>
        <v>47.790000000003729</v>
      </c>
      <c r="T126" s="27">
        <f t="shared" si="34"/>
        <v>-104.49000000000397</v>
      </c>
      <c r="U126" s="27">
        <f t="shared" si="34"/>
        <v>0</v>
      </c>
      <c r="V126" s="27">
        <f t="shared" si="34"/>
        <v>0</v>
      </c>
      <c r="W126" s="27">
        <f t="shared" si="34"/>
        <v>444.68999999999966</v>
      </c>
      <c r="X126" s="27">
        <f t="shared" si="34"/>
        <v>0</v>
      </c>
      <c r="Y126" s="27">
        <f t="shared" si="34"/>
        <v>0</v>
      </c>
      <c r="Z126" s="27">
        <f t="shared" si="34"/>
        <v>426.87000000000086</v>
      </c>
      <c r="AA126" s="27">
        <f t="shared" si="34"/>
        <v>159.57000000000221</v>
      </c>
      <c r="AB126" s="27">
        <f t="shared" si="34"/>
        <v>0</v>
      </c>
      <c r="AC126" s="27">
        <f t="shared" si="34"/>
        <v>0</v>
      </c>
      <c r="AD126" s="27">
        <f t="shared" si="34"/>
        <v>463.31999999999653</v>
      </c>
      <c r="AE126" s="27">
        <f t="shared" si="34"/>
        <v>144.18000000000356</v>
      </c>
      <c r="AF126" s="27">
        <f t="shared" si="34"/>
        <v>135.27000000000132</v>
      </c>
      <c r="AG126" s="27">
        <f t="shared" si="34"/>
        <v>135.26999999999552</v>
      </c>
      <c r="AH126" s="27">
        <f t="shared" si="34"/>
        <v>85.860000000001335</v>
      </c>
      <c r="AI126" s="27">
        <f t="shared" si="34"/>
        <v>0</v>
      </c>
      <c r="AJ126" s="27">
        <f t="shared" si="34"/>
        <v>0</v>
      </c>
      <c r="AK126" s="27">
        <f t="shared" ref="AK126" si="35">SUM(F126:AJ126)</f>
        <v>3122.5499999999979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217.50000000001535</v>
      </c>
      <c r="G127" s="27">
        <f t="shared" ref="G127:AJ127" si="36">6/8*(G48-F48)*$D$127</f>
        <v>0</v>
      </c>
      <c r="H127" s="27">
        <f t="shared" si="36"/>
        <v>0</v>
      </c>
      <c r="I127" s="27">
        <f t="shared" si="36"/>
        <v>645.00000000001023</v>
      </c>
      <c r="J127" s="27">
        <f t="shared" si="36"/>
        <v>225.00000000000853</v>
      </c>
      <c r="K127" s="27">
        <f t="shared" si="36"/>
        <v>217.49999999997272</v>
      </c>
      <c r="L127" s="27">
        <f t="shared" si="36"/>
        <v>225.00000000000853</v>
      </c>
      <c r="M127" s="27">
        <f t="shared" si="36"/>
        <v>217.50000000001535</v>
      </c>
      <c r="N127" s="27">
        <f t="shared" si="36"/>
        <v>0</v>
      </c>
      <c r="O127" s="27">
        <f t="shared" si="36"/>
        <v>0</v>
      </c>
      <c r="P127" s="27">
        <f t="shared" si="36"/>
        <v>652.50000000000341</v>
      </c>
      <c r="Q127" s="27">
        <f t="shared" si="36"/>
        <v>232.50000000000171</v>
      </c>
      <c r="R127" s="27">
        <f t="shared" si="36"/>
        <v>217.49999999997272</v>
      </c>
      <c r="S127" s="27">
        <f t="shared" si="36"/>
        <v>225.00000000000853</v>
      </c>
      <c r="T127" s="27">
        <f t="shared" si="36"/>
        <v>225.00000000000853</v>
      </c>
      <c r="U127" s="27">
        <f t="shared" si="36"/>
        <v>0</v>
      </c>
      <c r="V127" s="27">
        <f t="shared" si="36"/>
        <v>0</v>
      </c>
      <c r="W127" s="27">
        <f t="shared" si="36"/>
        <v>697.50000000000512</v>
      </c>
      <c r="X127" s="27">
        <f t="shared" si="36"/>
        <v>239.99999999999488</v>
      </c>
      <c r="Y127" s="27">
        <f t="shared" si="36"/>
        <v>247.49999999998806</v>
      </c>
      <c r="Z127" s="27">
        <f t="shared" si="36"/>
        <v>239.99999999999488</v>
      </c>
      <c r="AA127" s="27">
        <f t="shared" si="36"/>
        <v>239.99999999999488</v>
      </c>
      <c r="AB127" s="27">
        <f t="shared" si="36"/>
        <v>0</v>
      </c>
      <c r="AC127" s="27">
        <f t="shared" si="36"/>
        <v>0</v>
      </c>
      <c r="AD127" s="27">
        <f t="shared" si="36"/>
        <v>667.5000000000324</v>
      </c>
      <c r="AE127" s="27">
        <f t="shared" si="36"/>
        <v>232.49999999995907</v>
      </c>
      <c r="AF127" s="27">
        <f t="shared" si="36"/>
        <v>225.00000000000853</v>
      </c>
      <c r="AG127" s="27">
        <f t="shared" si="36"/>
        <v>217.50000000001535</v>
      </c>
      <c r="AH127" s="27">
        <f t="shared" si="36"/>
        <v>217.50000000001535</v>
      </c>
      <c r="AI127" s="27">
        <f t="shared" si="36"/>
        <v>0</v>
      </c>
      <c r="AJ127" s="27">
        <f t="shared" si="36"/>
        <v>0</v>
      </c>
      <c r="AK127" s="27">
        <f t="shared" si="19"/>
        <v>6525.0000000000346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721.95121951213252</v>
      </c>
      <c r="G128" s="27">
        <f t="shared" ref="G128:AJ128" si="37">IFERROR(SUM(G129:G130),0)</f>
        <v>0</v>
      </c>
      <c r="H128" s="27">
        <f t="shared" si="37"/>
        <v>0</v>
      </c>
      <c r="I128" s="27">
        <f t="shared" si="37"/>
        <v>1672.7748691099926</v>
      </c>
      <c r="J128" s="27">
        <f t="shared" si="37"/>
        <v>1462.3529411764653</v>
      </c>
      <c r="K128" s="27">
        <f t="shared" si="37"/>
        <v>1432.2193211489039</v>
      </c>
      <c r="L128" s="27">
        <f t="shared" si="37"/>
        <v>648.13753581663605</v>
      </c>
      <c r="M128" s="27">
        <f t="shared" si="37"/>
        <v>989.47368421044359</v>
      </c>
      <c r="N128" s="27">
        <f t="shared" si="37"/>
        <v>0</v>
      </c>
      <c r="O128" s="27">
        <f t="shared" si="37"/>
        <v>0</v>
      </c>
      <c r="P128" s="27">
        <f t="shared" si="37"/>
        <v>2071.4285714288267</v>
      </c>
      <c r="Q128" s="27">
        <f t="shared" si="37"/>
        <v>978.23691460050588</v>
      </c>
      <c r="R128" s="27">
        <f t="shared" si="37"/>
        <v>1443.4464751959435</v>
      </c>
      <c r="S128" s="27">
        <f t="shared" si="37"/>
        <v>1239.1397849461396</v>
      </c>
      <c r="T128" s="27">
        <f t="shared" si="37"/>
        <v>1199.868421052649</v>
      </c>
      <c r="U128" s="27">
        <f t="shared" si="37"/>
        <v>0</v>
      </c>
      <c r="V128" s="27">
        <f t="shared" si="37"/>
        <v>0</v>
      </c>
      <c r="W128" s="27">
        <f t="shared" si="37"/>
        <v>1673.9130434780889</v>
      </c>
      <c r="X128" s="27">
        <f t="shared" si="37"/>
        <v>1033.7349397591477</v>
      </c>
      <c r="Y128" s="27">
        <f t="shared" si="37"/>
        <v>1532.344497607643</v>
      </c>
      <c r="Z128" s="27">
        <f t="shared" si="37"/>
        <v>1524.5201238391624</v>
      </c>
      <c r="AA128" s="27">
        <f t="shared" si="37"/>
        <v>1474.9282296650008</v>
      </c>
      <c r="AB128" s="27">
        <f t="shared" si="37"/>
        <v>0</v>
      </c>
      <c r="AC128" s="27">
        <f t="shared" si="37"/>
        <v>0</v>
      </c>
      <c r="AD128" s="27">
        <f t="shared" si="37"/>
        <v>1385.542168674677</v>
      </c>
      <c r="AE128" s="27">
        <f t="shared" si="37"/>
        <v>1332.3076923075637</v>
      </c>
      <c r="AF128" s="27">
        <f t="shared" si="37"/>
        <v>1441.8587360594479</v>
      </c>
      <c r="AG128" s="27">
        <f t="shared" si="37"/>
        <v>1352.9411764705685</v>
      </c>
      <c r="AH128" s="27">
        <f t="shared" si="37"/>
        <v>919.1489361707512</v>
      </c>
      <c r="AI128" s="27">
        <f t="shared" si="37"/>
        <v>0</v>
      </c>
      <c r="AJ128" s="27">
        <f t="shared" si="37"/>
        <v>0</v>
      </c>
      <c r="AK128" s="27">
        <f t="shared" si="19"/>
        <v>27530.269282230689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8">IF(F135=0,0,(((F37-E37)*0.2))*$D$129)</f>
        <v>0</v>
      </c>
      <c r="G129" s="27">
        <f t="shared" si="38"/>
        <v>0</v>
      </c>
      <c r="H129" s="27">
        <f t="shared" si="38"/>
        <v>0</v>
      </c>
      <c r="I129" s="27">
        <f t="shared" si="38"/>
        <v>0</v>
      </c>
      <c r="J129" s="27">
        <f t="shared" si="38"/>
        <v>580.00000000001819</v>
      </c>
      <c r="K129" s="27">
        <f t="shared" si="38"/>
        <v>680.0000000000183</v>
      </c>
      <c r="L129" s="27">
        <f t="shared" si="38"/>
        <v>0</v>
      </c>
      <c r="M129" s="27">
        <f t="shared" si="38"/>
        <v>0</v>
      </c>
      <c r="N129" s="27">
        <f t="shared" si="38"/>
        <v>0</v>
      </c>
      <c r="O129" s="27">
        <f t="shared" si="38"/>
        <v>0</v>
      </c>
      <c r="P129" s="27">
        <f t="shared" si="38"/>
        <v>0</v>
      </c>
      <c r="Q129" s="27">
        <f t="shared" si="38"/>
        <v>0</v>
      </c>
      <c r="R129" s="27">
        <f t="shared" si="38"/>
        <v>680.0000000000183</v>
      </c>
      <c r="S129" s="27">
        <f t="shared" si="38"/>
        <v>680.0000000000183</v>
      </c>
      <c r="T129" s="27">
        <f t="shared" si="38"/>
        <v>539.99999999996362</v>
      </c>
      <c r="U129" s="27">
        <f t="shared" si="38"/>
        <v>0</v>
      </c>
      <c r="V129" s="27">
        <f t="shared" si="38"/>
        <v>0</v>
      </c>
      <c r="W129" s="27">
        <f t="shared" si="38"/>
        <v>0</v>
      </c>
      <c r="X129" s="27">
        <f t="shared" si="38"/>
        <v>0</v>
      </c>
      <c r="Y129" s="27">
        <f t="shared" si="38"/>
        <v>740.00000000005457</v>
      </c>
      <c r="Z129" s="27">
        <f t="shared" si="38"/>
        <v>539.99999999996362</v>
      </c>
      <c r="AA129" s="27">
        <f t="shared" si="38"/>
        <v>739.99999999996373</v>
      </c>
      <c r="AB129" s="27">
        <f t="shared" si="38"/>
        <v>0</v>
      </c>
      <c r="AC129" s="27">
        <f t="shared" si="38"/>
        <v>0</v>
      </c>
      <c r="AD129" s="27">
        <f t="shared" si="38"/>
        <v>0</v>
      </c>
      <c r="AE129" s="27">
        <f t="shared" si="38"/>
        <v>439.99999999996362</v>
      </c>
      <c r="AF129" s="27">
        <f t="shared" si="38"/>
        <v>440.00000000005457</v>
      </c>
      <c r="AG129" s="27">
        <f t="shared" si="38"/>
        <v>0</v>
      </c>
      <c r="AH129" s="27">
        <f t="shared" si="38"/>
        <v>0</v>
      </c>
      <c r="AI129" s="27">
        <f t="shared" si="38"/>
        <v>0</v>
      </c>
      <c r="AJ129" s="27">
        <f t="shared" si="38"/>
        <v>0</v>
      </c>
      <c r="AK129" s="27">
        <f t="shared" si="19"/>
        <v>6060.0000000000364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9">IFERROR((F122/(F108+F122))*((F50-E50)*$D$130),0)</f>
        <v>721.95121951213252</v>
      </c>
      <c r="G130" s="27">
        <f t="shared" si="39"/>
        <v>0</v>
      </c>
      <c r="H130" s="27">
        <f t="shared" si="39"/>
        <v>0</v>
      </c>
      <c r="I130" s="27">
        <f t="shared" si="39"/>
        <v>1672.7748691099926</v>
      </c>
      <c r="J130" s="27">
        <f t="shared" si="39"/>
        <v>882.35294117644696</v>
      </c>
      <c r="K130" s="27">
        <f t="shared" si="39"/>
        <v>752.21932114888568</v>
      </c>
      <c r="L130" s="27">
        <f t="shared" si="39"/>
        <v>648.13753581663605</v>
      </c>
      <c r="M130" s="27">
        <f t="shared" si="39"/>
        <v>989.47368421044359</v>
      </c>
      <c r="N130" s="27">
        <f t="shared" si="39"/>
        <v>0</v>
      </c>
      <c r="O130" s="27">
        <f t="shared" si="39"/>
        <v>0</v>
      </c>
      <c r="P130" s="27">
        <f t="shared" si="39"/>
        <v>2071.4285714288267</v>
      </c>
      <c r="Q130" s="27">
        <f t="shared" si="39"/>
        <v>978.23691460050588</v>
      </c>
      <c r="R130" s="27">
        <f t="shared" si="39"/>
        <v>763.44647519592513</v>
      </c>
      <c r="S130" s="27">
        <f t="shared" si="39"/>
        <v>559.13978494612127</v>
      </c>
      <c r="T130" s="27">
        <f t="shared" si="39"/>
        <v>659.86842105268522</v>
      </c>
      <c r="U130" s="27">
        <f t="shared" si="39"/>
        <v>0</v>
      </c>
      <c r="V130" s="27">
        <f t="shared" si="39"/>
        <v>0</v>
      </c>
      <c r="W130" s="27">
        <f t="shared" si="39"/>
        <v>1673.9130434780889</v>
      </c>
      <c r="X130" s="27">
        <f t="shared" si="39"/>
        <v>1033.7349397591477</v>
      </c>
      <c r="Y130" s="27">
        <f t="shared" si="39"/>
        <v>792.34449760758855</v>
      </c>
      <c r="Z130" s="27">
        <f t="shared" si="39"/>
        <v>984.52012383919885</v>
      </c>
      <c r="AA130" s="27">
        <f t="shared" si="39"/>
        <v>734.92822966503707</v>
      </c>
      <c r="AB130" s="27">
        <f t="shared" si="39"/>
        <v>0</v>
      </c>
      <c r="AC130" s="27">
        <f t="shared" si="39"/>
        <v>0</v>
      </c>
      <c r="AD130" s="27">
        <f t="shared" si="39"/>
        <v>1385.542168674677</v>
      </c>
      <c r="AE130" s="27">
        <f t="shared" si="39"/>
        <v>892.30769230759995</v>
      </c>
      <c r="AF130" s="27">
        <f t="shared" si="39"/>
        <v>1001.8587360593932</v>
      </c>
      <c r="AG130" s="27">
        <f t="shared" si="39"/>
        <v>1352.9411764705685</v>
      </c>
      <c r="AH130" s="27">
        <f t="shared" si="39"/>
        <v>919.1489361707512</v>
      </c>
      <c r="AI130" s="27">
        <f t="shared" si="39"/>
        <v>0</v>
      </c>
      <c r="AJ130" s="27">
        <f t="shared" si="39"/>
        <v>0</v>
      </c>
      <c r="AK130" s="27">
        <f t="shared" si="19"/>
        <v>21470.269282230649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1</v>
      </c>
      <c r="G134" s="57">
        <v>0</v>
      </c>
      <c r="H134" s="57">
        <v>0</v>
      </c>
      <c r="I134" s="57">
        <v>1</v>
      </c>
      <c r="J134" s="57">
        <v>1</v>
      </c>
      <c r="K134" s="57">
        <v>1</v>
      </c>
      <c r="L134" s="57">
        <v>1</v>
      </c>
      <c r="M134" s="57">
        <v>0.33333333333333331</v>
      </c>
      <c r="N134" s="57">
        <v>0</v>
      </c>
      <c r="O134" s="57">
        <v>0</v>
      </c>
      <c r="P134" s="57">
        <v>1</v>
      </c>
      <c r="Q134" s="57">
        <v>1</v>
      </c>
      <c r="R134" s="57">
        <v>1</v>
      </c>
      <c r="S134" s="57">
        <v>1</v>
      </c>
      <c r="T134" s="57">
        <v>1</v>
      </c>
      <c r="U134" s="57">
        <v>0</v>
      </c>
      <c r="V134" s="57">
        <v>0</v>
      </c>
      <c r="W134" s="57">
        <v>1</v>
      </c>
      <c r="X134" s="57">
        <v>1</v>
      </c>
      <c r="Y134" s="57">
        <v>1</v>
      </c>
      <c r="Z134" s="57">
        <v>1</v>
      </c>
      <c r="AA134" s="57">
        <v>1</v>
      </c>
      <c r="AB134" s="57">
        <v>0</v>
      </c>
      <c r="AC134" s="57">
        <v>0</v>
      </c>
      <c r="AD134" s="57">
        <v>1</v>
      </c>
      <c r="AE134" s="57">
        <v>1</v>
      </c>
      <c r="AF134" s="57">
        <v>0.79166666666666663</v>
      </c>
      <c r="AG134" s="57">
        <v>0</v>
      </c>
      <c r="AH134" s="57">
        <v>0.125</v>
      </c>
      <c r="AI134" s="57">
        <v>0</v>
      </c>
      <c r="AJ134" s="57"/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>
        <v>1</v>
      </c>
      <c r="K135" s="50">
        <v>1</v>
      </c>
      <c r="L135" s="50"/>
      <c r="M135" s="50"/>
      <c r="N135" s="50"/>
      <c r="O135" s="50"/>
      <c r="P135" s="50"/>
      <c r="Q135" s="50"/>
      <c r="R135" s="50">
        <v>1</v>
      </c>
      <c r="S135" s="50">
        <v>1</v>
      </c>
      <c r="T135" s="50">
        <v>1</v>
      </c>
      <c r="U135" s="50"/>
      <c r="V135" s="50"/>
      <c r="W135" s="50"/>
      <c r="X135" s="50"/>
      <c r="Y135" s="50">
        <v>1</v>
      </c>
      <c r="Z135" s="50">
        <v>1</v>
      </c>
      <c r="AA135" s="50">
        <v>1</v>
      </c>
      <c r="AB135" s="50"/>
      <c r="AC135" s="50"/>
      <c r="AD135" s="50"/>
      <c r="AE135" s="50">
        <v>1</v>
      </c>
      <c r="AF135" s="50">
        <v>1</v>
      </c>
      <c r="AG135" s="50"/>
      <c r="AH135" s="50"/>
      <c r="AI135" s="50"/>
      <c r="AJ135" s="50"/>
    </row>
    <row r="136" spans="1:38">
      <c r="A136" s="6"/>
      <c r="B136" s="51" t="s">
        <v>89</v>
      </c>
      <c r="C136" s="52"/>
      <c r="D136" s="52"/>
      <c r="E136" s="52"/>
      <c r="F136" s="52"/>
      <c r="G136" s="52">
        <v>1</v>
      </c>
      <c r="H136" s="52">
        <v>1</v>
      </c>
      <c r="I136" s="52">
        <v>1</v>
      </c>
      <c r="J136" s="52"/>
      <c r="K136" s="52"/>
      <c r="L136" s="52">
        <v>1</v>
      </c>
      <c r="M136" s="52">
        <v>1</v>
      </c>
      <c r="N136" s="52">
        <v>1</v>
      </c>
      <c r="O136" s="52"/>
      <c r="P136" s="52">
        <v>1</v>
      </c>
      <c r="Q136" s="52">
        <v>1</v>
      </c>
      <c r="R136" s="52"/>
      <c r="S136" s="52"/>
      <c r="T136" s="52">
        <v>1</v>
      </c>
      <c r="U136" s="52"/>
      <c r="V136" s="52"/>
      <c r="W136" s="52">
        <v>1</v>
      </c>
      <c r="X136" s="52">
        <v>1</v>
      </c>
      <c r="Y136" s="52">
        <v>1</v>
      </c>
      <c r="Z136" s="52">
        <v>1</v>
      </c>
      <c r="AA136" s="52">
        <v>1</v>
      </c>
      <c r="AB136" s="52"/>
      <c r="AC136" s="52"/>
      <c r="AD136" s="52">
        <v>1</v>
      </c>
      <c r="AE136" s="52">
        <v>1</v>
      </c>
      <c r="AF136" s="52">
        <v>1</v>
      </c>
      <c r="AG136" s="52"/>
      <c r="AH136" s="52" t="s">
        <v>103</v>
      </c>
      <c r="AI136" s="52"/>
      <c r="AJ136" s="52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</row>
    <row r="138" spans="1:38" ht="15.75" thickBot="1">
      <c r="A138" s="6"/>
      <c r="B138" s="55" t="s">
        <v>91</v>
      </c>
      <c r="C138" s="56"/>
      <c r="D138" s="56"/>
      <c r="E138" s="56"/>
      <c r="F138" s="217" t="s">
        <v>104</v>
      </c>
      <c r="G138" s="221" t="s">
        <v>105</v>
      </c>
      <c r="H138" s="221" t="s">
        <v>105</v>
      </c>
      <c r="I138" s="223" t="s">
        <v>122</v>
      </c>
      <c r="J138" s="223" t="s">
        <v>122</v>
      </c>
      <c r="K138" s="223" t="s">
        <v>122</v>
      </c>
      <c r="L138" s="223" t="s">
        <v>122</v>
      </c>
      <c r="M138" s="223" t="s">
        <v>122</v>
      </c>
      <c r="N138" s="221" t="s">
        <v>105</v>
      </c>
      <c r="O138" s="215" t="s">
        <v>121</v>
      </c>
      <c r="P138" s="223" t="s">
        <v>122</v>
      </c>
      <c r="Q138" s="223" t="s">
        <v>122</v>
      </c>
      <c r="R138" s="223" t="s">
        <v>122</v>
      </c>
      <c r="S138" s="223" t="s">
        <v>122</v>
      </c>
      <c r="T138" s="223" t="s">
        <v>122</v>
      </c>
      <c r="U138" s="215" t="s">
        <v>121</v>
      </c>
      <c r="V138" s="215" t="s">
        <v>121</v>
      </c>
      <c r="W138" s="223" t="s">
        <v>122</v>
      </c>
      <c r="X138" s="223" t="s">
        <v>122</v>
      </c>
      <c r="Y138" s="223" t="s">
        <v>122</v>
      </c>
      <c r="Z138" s="223" t="s">
        <v>122</v>
      </c>
      <c r="AA138" s="223" t="s">
        <v>122</v>
      </c>
      <c r="AB138" s="215" t="s">
        <v>121</v>
      </c>
      <c r="AC138" s="215" t="s">
        <v>121</v>
      </c>
      <c r="AD138" s="223" t="s">
        <v>122</v>
      </c>
      <c r="AE138" s="223" t="s">
        <v>122</v>
      </c>
      <c r="AF138" s="223" t="s">
        <v>122</v>
      </c>
      <c r="AG138" s="215" t="s">
        <v>121</v>
      </c>
      <c r="AH138" s="217" t="s">
        <v>104</v>
      </c>
      <c r="AI138" s="215" t="s">
        <v>121</v>
      </c>
      <c r="AJ138" s="215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40">IF(G138="OFF",G100,0)</f>
        <v>0</v>
      </c>
      <c r="H140" s="225">
        <f t="shared" si="40"/>
        <v>0</v>
      </c>
      <c r="I140" s="225">
        <f t="shared" si="40"/>
        <v>0</v>
      </c>
      <c r="J140" s="225">
        <f t="shared" si="40"/>
        <v>0</v>
      </c>
      <c r="K140" s="225">
        <f t="shared" si="40"/>
        <v>0</v>
      </c>
      <c r="L140" s="225">
        <f t="shared" si="40"/>
        <v>0</v>
      </c>
      <c r="M140" s="225">
        <f t="shared" si="40"/>
        <v>0</v>
      </c>
      <c r="N140" s="225">
        <f t="shared" si="40"/>
        <v>0</v>
      </c>
      <c r="O140" s="225">
        <f t="shared" si="40"/>
        <v>0</v>
      </c>
      <c r="P140" s="225">
        <f t="shared" si="40"/>
        <v>0</v>
      </c>
      <c r="Q140" s="225">
        <f t="shared" si="40"/>
        <v>0</v>
      </c>
      <c r="R140" s="225">
        <f t="shared" si="40"/>
        <v>0</v>
      </c>
      <c r="S140" s="225">
        <f t="shared" si="40"/>
        <v>0</v>
      </c>
      <c r="T140" s="225">
        <f t="shared" si="40"/>
        <v>0</v>
      </c>
      <c r="U140" s="225">
        <f t="shared" si="40"/>
        <v>0</v>
      </c>
      <c r="V140" s="225">
        <f t="shared" si="40"/>
        <v>0</v>
      </c>
      <c r="W140" s="225">
        <f t="shared" si="40"/>
        <v>0</v>
      </c>
      <c r="X140" s="225">
        <f t="shared" si="40"/>
        <v>0</v>
      </c>
      <c r="Y140" s="225">
        <f t="shared" si="40"/>
        <v>0</v>
      </c>
      <c r="Z140" s="225">
        <f t="shared" si="40"/>
        <v>0</v>
      </c>
      <c r="AA140" s="225">
        <f t="shared" si="40"/>
        <v>0</v>
      </c>
      <c r="AB140" s="225">
        <f t="shared" si="40"/>
        <v>0</v>
      </c>
      <c r="AC140" s="225">
        <f t="shared" si="40"/>
        <v>0</v>
      </c>
      <c r="AD140" s="225">
        <f t="shared" si="40"/>
        <v>0</v>
      </c>
      <c r="AE140" s="225">
        <f t="shared" si="40"/>
        <v>0</v>
      </c>
      <c r="AF140" s="225">
        <f t="shared" si="40"/>
        <v>0</v>
      </c>
      <c r="AG140" s="225">
        <f t="shared" si="40"/>
        <v>9746.8425000001916</v>
      </c>
      <c r="AH140" s="225">
        <f t="shared" si="40"/>
        <v>0</v>
      </c>
      <c r="AI140" s="225">
        <f t="shared" si="40"/>
        <v>0</v>
      </c>
      <c r="AJ140" s="225">
        <f t="shared" si="40"/>
        <v>0</v>
      </c>
      <c r="AK140" s="225">
        <f>SUM(F140:AJ140)</f>
        <v>9746.8425000001916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15577.57249999934</v>
      </c>
      <c r="G141" s="225">
        <f t="shared" ref="G141:AJ141" si="41">IF(G138="NFI",G100,0)</f>
        <v>0</v>
      </c>
      <c r="H141" s="225">
        <f t="shared" si="41"/>
        <v>0</v>
      </c>
      <c r="I141" s="225">
        <f t="shared" si="41"/>
        <v>0</v>
      </c>
      <c r="J141" s="225">
        <f t="shared" si="41"/>
        <v>0</v>
      </c>
      <c r="K141" s="225">
        <f t="shared" si="41"/>
        <v>0</v>
      </c>
      <c r="L141" s="225">
        <f t="shared" si="41"/>
        <v>0</v>
      </c>
      <c r="M141" s="225">
        <f t="shared" si="41"/>
        <v>0</v>
      </c>
      <c r="N141" s="225">
        <f t="shared" si="41"/>
        <v>0</v>
      </c>
      <c r="O141" s="225">
        <f t="shared" si="41"/>
        <v>0</v>
      </c>
      <c r="P141" s="225">
        <f t="shared" si="41"/>
        <v>0</v>
      </c>
      <c r="Q141" s="225">
        <f t="shared" si="41"/>
        <v>0</v>
      </c>
      <c r="R141" s="225">
        <f t="shared" si="41"/>
        <v>0</v>
      </c>
      <c r="S141" s="225">
        <f t="shared" si="41"/>
        <v>0</v>
      </c>
      <c r="T141" s="225">
        <f t="shared" si="41"/>
        <v>0</v>
      </c>
      <c r="U141" s="225">
        <f t="shared" si="41"/>
        <v>0</v>
      </c>
      <c r="V141" s="225">
        <f t="shared" si="41"/>
        <v>0</v>
      </c>
      <c r="W141" s="225">
        <f t="shared" si="41"/>
        <v>0</v>
      </c>
      <c r="X141" s="225">
        <f t="shared" si="41"/>
        <v>0</v>
      </c>
      <c r="Y141" s="225">
        <f t="shared" si="41"/>
        <v>0</v>
      </c>
      <c r="Z141" s="225">
        <f t="shared" si="41"/>
        <v>0</v>
      </c>
      <c r="AA141" s="225">
        <f t="shared" si="41"/>
        <v>0</v>
      </c>
      <c r="AB141" s="225">
        <f t="shared" si="41"/>
        <v>0</v>
      </c>
      <c r="AC141" s="225">
        <f t="shared" si="41"/>
        <v>0</v>
      </c>
      <c r="AD141" s="225">
        <f t="shared" si="41"/>
        <v>0</v>
      </c>
      <c r="AE141" s="225">
        <f t="shared" si="41"/>
        <v>0</v>
      </c>
      <c r="AF141" s="225">
        <f t="shared" si="41"/>
        <v>0</v>
      </c>
      <c r="AG141" s="225">
        <f t="shared" si="41"/>
        <v>0</v>
      </c>
      <c r="AH141" s="225">
        <f t="shared" si="41"/>
        <v>4560.4325000002145</v>
      </c>
      <c r="AI141" s="225">
        <f t="shared" si="41"/>
        <v>0</v>
      </c>
      <c r="AJ141" s="225">
        <f t="shared" si="41"/>
        <v>0</v>
      </c>
      <c r="AK141" s="225">
        <f t="shared" ref="AK141:AK144" si="42">SUM(F141:AJ141)</f>
        <v>20138.004999999554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3">IF(G138="HNI",G100,0)</f>
        <v>0</v>
      </c>
      <c r="H142" s="225">
        <f t="shared" si="43"/>
        <v>0</v>
      </c>
      <c r="I142" s="225">
        <f t="shared" si="43"/>
        <v>0</v>
      </c>
      <c r="J142" s="225">
        <f t="shared" si="43"/>
        <v>0</v>
      </c>
      <c r="K142" s="225">
        <f t="shared" si="43"/>
        <v>0</v>
      </c>
      <c r="L142" s="225">
        <f t="shared" si="43"/>
        <v>0</v>
      </c>
      <c r="M142" s="225">
        <f t="shared" si="43"/>
        <v>0</v>
      </c>
      <c r="N142" s="225">
        <f t="shared" si="43"/>
        <v>0</v>
      </c>
      <c r="O142" s="225">
        <f t="shared" si="43"/>
        <v>0</v>
      </c>
      <c r="P142" s="225">
        <f t="shared" si="43"/>
        <v>0</v>
      </c>
      <c r="Q142" s="225">
        <f t="shared" si="43"/>
        <v>0</v>
      </c>
      <c r="R142" s="225">
        <f t="shared" si="43"/>
        <v>0</v>
      </c>
      <c r="S142" s="225">
        <f t="shared" si="43"/>
        <v>0</v>
      </c>
      <c r="T142" s="225">
        <f t="shared" si="43"/>
        <v>0</v>
      </c>
      <c r="U142" s="225">
        <f t="shared" si="43"/>
        <v>0</v>
      </c>
      <c r="V142" s="225">
        <f t="shared" si="43"/>
        <v>0</v>
      </c>
      <c r="W142" s="225">
        <f t="shared" si="43"/>
        <v>0</v>
      </c>
      <c r="X142" s="225">
        <f t="shared" si="43"/>
        <v>0</v>
      </c>
      <c r="Y142" s="225">
        <f t="shared" si="43"/>
        <v>0</v>
      </c>
      <c r="Z142" s="225">
        <f t="shared" si="43"/>
        <v>0</v>
      </c>
      <c r="AA142" s="225">
        <f t="shared" si="43"/>
        <v>0</v>
      </c>
      <c r="AB142" s="225">
        <f t="shared" si="43"/>
        <v>0</v>
      </c>
      <c r="AC142" s="225">
        <f t="shared" si="43"/>
        <v>0</v>
      </c>
      <c r="AD142" s="225">
        <f t="shared" si="43"/>
        <v>0</v>
      </c>
      <c r="AE142" s="225">
        <f t="shared" si="43"/>
        <v>0</v>
      </c>
      <c r="AF142" s="225">
        <f t="shared" si="43"/>
        <v>0</v>
      </c>
      <c r="AG142" s="225">
        <f t="shared" si="43"/>
        <v>0</v>
      </c>
      <c r="AH142" s="225">
        <f t="shared" si="43"/>
        <v>0</v>
      </c>
      <c r="AI142" s="225">
        <f t="shared" si="43"/>
        <v>0</v>
      </c>
      <c r="AJ142" s="225">
        <f t="shared" si="43"/>
        <v>0</v>
      </c>
      <c r="AK142" s="225">
        <f t="shared" si="42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44">IF(G138="NFI &amp; HNI",G100,0)</f>
        <v>0</v>
      </c>
      <c r="H143" s="225">
        <f t="shared" si="44"/>
        <v>0</v>
      </c>
      <c r="I143" s="225">
        <f t="shared" si="44"/>
        <v>12450.2149999999</v>
      </c>
      <c r="J143" s="225">
        <f t="shared" si="44"/>
        <v>16938.765000000123</v>
      </c>
      <c r="K143" s="225">
        <f t="shared" si="44"/>
        <v>18438.67249999983</v>
      </c>
      <c r="L143" s="225">
        <f t="shared" si="44"/>
        <v>15615.835000000041</v>
      </c>
      <c r="M143" s="225">
        <f t="shared" si="44"/>
        <v>11836.33249999996</v>
      </c>
      <c r="N143" s="225">
        <f t="shared" si="44"/>
        <v>0</v>
      </c>
      <c r="O143" s="225">
        <f t="shared" si="44"/>
        <v>0</v>
      </c>
      <c r="P143" s="225">
        <f t="shared" si="44"/>
        <v>10206.987500000472</v>
      </c>
      <c r="Q143" s="225">
        <f t="shared" si="44"/>
        <v>17587.517499999813</v>
      </c>
      <c r="R143" s="225">
        <f t="shared" si="44"/>
        <v>18981.27250000029</v>
      </c>
      <c r="S143" s="225">
        <f t="shared" si="44"/>
        <v>17926.8650000001</v>
      </c>
      <c r="T143" s="225">
        <f t="shared" si="44"/>
        <v>15746.584999999453</v>
      </c>
      <c r="U143" s="225">
        <f t="shared" si="44"/>
        <v>0</v>
      </c>
      <c r="V143" s="225">
        <f t="shared" si="44"/>
        <v>0</v>
      </c>
      <c r="W143" s="225">
        <f t="shared" si="44"/>
        <v>14030.422500000128</v>
      </c>
      <c r="X143" s="225">
        <f t="shared" si="44"/>
        <v>17114.080000000133</v>
      </c>
      <c r="Y143" s="225">
        <f t="shared" si="44"/>
        <v>19407.582499999851</v>
      </c>
      <c r="Z143" s="225">
        <f t="shared" si="44"/>
        <v>16930.949999999968</v>
      </c>
      <c r="AA143" s="225">
        <f t="shared" si="44"/>
        <v>18599.650000000205</v>
      </c>
      <c r="AB143" s="225">
        <f t="shared" si="44"/>
        <v>0</v>
      </c>
      <c r="AC143" s="225">
        <f t="shared" si="44"/>
        <v>0</v>
      </c>
      <c r="AD143" s="225">
        <f t="shared" si="44"/>
        <v>15499.042500000294</v>
      </c>
      <c r="AE143" s="225">
        <f t="shared" si="44"/>
        <v>15275.757499998896</v>
      </c>
      <c r="AF143" s="225">
        <f t="shared" si="44"/>
        <v>14925.34500000036</v>
      </c>
      <c r="AG143" s="225">
        <f t="shared" si="44"/>
        <v>0</v>
      </c>
      <c r="AH143" s="225">
        <f t="shared" si="44"/>
        <v>0</v>
      </c>
      <c r="AI143" s="225">
        <f t="shared" si="44"/>
        <v>0</v>
      </c>
      <c r="AJ143" s="225">
        <f t="shared" si="44"/>
        <v>0</v>
      </c>
      <c r="AK143" s="225">
        <f t="shared" si="42"/>
        <v>287511.87749999983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5">IF(AND(G134=0,OR(G3="Mon",G3="Tue",G3="Wed",G3="Thu",G3="Fri")),G109,0)</f>
        <v>0</v>
      </c>
      <c r="H144" s="225">
        <f t="shared" si="45"/>
        <v>0</v>
      </c>
      <c r="I144" s="225">
        <f t="shared" si="45"/>
        <v>0</v>
      </c>
      <c r="J144" s="225">
        <f t="shared" si="45"/>
        <v>0</v>
      </c>
      <c r="K144" s="225">
        <f t="shared" si="45"/>
        <v>0</v>
      </c>
      <c r="L144" s="225">
        <f t="shared" si="45"/>
        <v>0</v>
      </c>
      <c r="M144" s="225">
        <f t="shared" si="45"/>
        <v>0</v>
      </c>
      <c r="N144" s="225">
        <f t="shared" si="45"/>
        <v>0</v>
      </c>
      <c r="O144" s="225">
        <f t="shared" si="45"/>
        <v>0</v>
      </c>
      <c r="P144" s="225">
        <f t="shared" si="45"/>
        <v>0</v>
      </c>
      <c r="Q144" s="225">
        <f t="shared" si="45"/>
        <v>0</v>
      </c>
      <c r="R144" s="225">
        <f t="shared" si="45"/>
        <v>0</v>
      </c>
      <c r="S144" s="225">
        <f t="shared" si="45"/>
        <v>0</v>
      </c>
      <c r="T144" s="225">
        <f t="shared" si="45"/>
        <v>0</v>
      </c>
      <c r="U144" s="225">
        <f t="shared" si="45"/>
        <v>0</v>
      </c>
      <c r="V144" s="225">
        <f t="shared" si="45"/>
        <v>0</v>
      </c>
      <c r="W144" s="225">
        <f t="shared" si="45"/>
        <v>0</v>
      </c>
      <c r="X144" s="225">
        <f t="shared" si="45"/>
        <v>0</v>
      </c>
      <c r="Y144" s="225">
        <f t="shared" si="45"/>
        <v>0</v>
      </c>
      <c r="Z144" s="225">
        <f t="shared" si="45"/>
        <v>0</v>
      </c>
      <c r="AA144" s="225">
        <f t="shared" si="45"/>
        <v>0</v>
      </c>
      <c r="AB144" s="225">
        <f t="shared" si="45"/>
        <v>0</v>
      </c>
      <c r="AC144" s="225">
        <f t="shared" si="45"/>
        <v>0</v>
      </c>
      <c r="AD144" s="225">
        <f t="shared" si="45"/>
        <v>0</v>
      </c>
      <c r="AE144" s="225">
        <f t="shared" si="45"/>
        <v>0</v>
      </c>
      <c r="AF144" s="225">
        <f t="shared" si="45"/>
        <v>0</v>
      </c>
      <c r="AG144" s="225">
        <f t="shared" si="45"/>
        <v>5861.1313235296057</v>
      </c>
      <c r="AH144" s="225">
        <f t="shared" si="45"/>
        <v>0</v>
      </c>
      <c r="AI144" s="225">
        <f t="shared" si="45"/>
        <v>0</v>
      </c>
      <c r="AJ144" s="225">
        <f t="shared" si="45"/>
        <v>0</v>
      </c>
      <c r="AK144" s="225">
        <f t="shared" si="42"/>
        <v>5861.1313235296057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23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23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23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23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23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23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23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23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23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23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23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23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23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23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23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conditionalFormatting sqref="C134:E138 F134:AA137 AB134:AC136 AD134:AJ137">
    <cfRule type="cellIs" dxfId="22" priority="7" operator="equal">
      <formula>3</formula>
    </cfRule>
    <cfRule type="cellIs" dxfId="21" priority="8" operator="equal">
      <formula>2</formula>
    </cfRule>
    <cfRule type="cellIs" dxfId="20" priority="9" operator="equal">
      <formula>1</formula>
    </cfRule>
  </conditionalFormatting>
  <conditionalFormatting sqref="C138:E138">
    <cfRule type="cellIs" dxfId="19" priority="6" operator="greaterThan">
      <formula>0</formula>
    </cfRule>
  </conditionalFormatting>
  <conditionalFormatting sqref="AB137:AC137">
    <cfRule type="cellIs" dxfId="18" priority="1" operator="equal">
      <formula>3</formula>
    </cfRule>
    <cfRule type="cellIs" dxfId="17" priority="2" operator="equal">
      <formula>2</formula>
    </cfRule>
    <cfRule type="cellIs" dxfId="16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AB119" activePane="bottomRight" state="frozen"/>
      <selection pane="topRight" activeCell="D1" sqref="D1"/>
      <selection pane="bottomLeft" activeCell="A5" sqref="A5"/>
      <selection pane="bottomRight" activeCell="F134" sqref="F134:AJ13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43" t="s">
        <v>112</v>
      </c>
      <c r="G3" s="243" t="s">
        <v>106</v>
      </c>
      <c r="H3" s="243" t="s">
        <v>107</v>
      </c>
      <c r="I3" s="243" t="s">
        <v>108</v>
      </c>
      <c r="J3" s="243" t="s">
        <v>109</v>
      </c>
      <c r="K3" s="243" t="s">
        <v>110</v>
      </c>
      <c r="L3" s="243" t="s">
        <v>111</v>
      </c>
      <c r="M3" s="243" t="s">
        <v>112</v>
      </c>
      <c r="N3" s="243" t="s">
        <v>106</v>
      </c>
      <c r="O3" s="243" t="s">
        <v>107</v>
      </c>
      <c r="P3" s="243" t="s">
        <v>108</v>
      </c>
      <c r="Q3" s="243" t="s">
        <v>109</v>
      </c>
      <c r="R3" s="243" t="s">
        <v>110</v>
      </c>
      <c r="S3" s="243" t="s">
        <v>111</v>
      </c>
      <c r="T3" s="243" t="s">
        <v>112</v>
      </c>
      <c r="U3" s="243" t="s">
        <v>106</v>
      </c>
      <c r="V3" s="243" t="s">
        <v>107</v>
      </c>
      <c r="W3" s="243" t="s">
        <v>108</v>
      </c>
      <c r="X3" s="243" t="s">
        <v>109</v>
      </c>
      <c r="Y3" s="243" t="s">
        <v>110</v>
      </c>
      <c r="Z3" s="243" t="s">
        <v>111</v>
      </c>
      <c r="AA3" s="243" t="s">
        <v>112</v>
      </c>
      <c r="AB3" s="243" t="s">
        <v>106</v>
      </c>
      <c r="AC3" s="243" t="s">
        <v>107</v>
      </c>
      <c r="AD3" s="243" t="s">
        <v>108</v>
      </c>
      <c r="AE3" s="243" t="s">
        <v>109</v>
      </c>
      <c r="AF3" s="243" t="s">
        <v>110</v>
      </c>
      <c r="AG3" s="243" t="s">
        <v>111</v>
      </c>
      <c r="AH3" s="243" t="s">
        <v>112</v>
      </c>
      <c r="AI3" s="243" t="s">
        <v>106</v>
      </c>
      <c r="AJ3" s="243" t="s">
        <v>107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NOVEMBER!AJ33</f>
        <v>5296.2349999999997</v>
      </c>
      <c r="F5" s="159"/>
      <c r="G5" s="174">
        <v>5299.6049999999996</v>
      </c>
      <c r="H5" s="174">
        <v>5303.7269999999999</v>
      </c>
      <c r="I5" s="174">
        <v>5307.4629999999997</v>
      </c>
      <c r="J5" s="174">
        <v>5311.6360000000004</v>
      </c>
      <c r="K5" s="181">
        <v>5315.5749999999998</v>
      </c>
      <c r="L5" s="181"/>
      <c r="M5" s="181"/>
      <c r="N5" s="181"/>
      <c r="O5" s="181"/>
      <c r="P5" s="181">
        <v>5324.4920000000002</v>
      </c>
      <c r="Q5" s="181">
        <v>5326.7560000000003</v>
      </c>
      <c r="R5" s="181">
        <v>5328.6980000000003</v>
      </c>
      <c r="S5" s="181"/>
      <c r="T5" s="181"/>
      <c r="U5" s="181">
        <v>5332.79</v>
      </c>
      <c r="V5" s="188">
        <v>5336.5990000000002</v>
      </c>
      <c r="W5" s="189">
        <v>5340.5110000000004</v>
      </c>
      <c r="X5" s="188">
        <v>5344.6610000000001</v>
      </c>
      <c r="Y5" s="188">
        <v>5348.6049999999996</v>
      </c>
      <c r="Z5" s="188">
        <v>5352.5119999999997</v>
      </c>
      <c r="AA5" s="188"/>
      <c r="AB5" s="188">
        <v>5356.8509999999997</v>
      </c>
      <c r="AC5" s="188">
        <v>5360.8509999999997</v>
      </c>
      <c r="AD5" s="190">
        <v>5364.2340000000004</v>
      </c>
      <c r="AE5" s="190">
        <v>5366.2039999999997</v>
      </c>
      <c r="AF5" s="188">
        <v>5369.7709999999997</v>
      </c>
      <c r="AG5" s="190">
        <v>5373.2110000000002</v>
      </c>
      <c r="AH5" s="166"/>
      <c r="AI5" s="140"/>
      <c r="AJ5" s="140"/>
    </row>
    <row r="6" spans="1:37" outlineLevel="1">
      <c r="A6" s="33"/>
      <c r="B6" s="36" t="s">
        <v>24</v>
      </c>
      <c r="C6" s="67" t="s">
        <v>101</v>
      </c>
      <c r="D6" s="36"/>
      <c r="E6" s="37">
        <f>NOVEMBER!AJ34</f>
        <v>1035.395</v>
      </c>
      <c r="F6" s="159"/>
      <c r="G6" s="174">
        <v>1035.9559999999999</v>
      </c>
      <c r="H6" s="174">
        <v>1036.8399999999999</v>
      </c>
      <c r="I6" s="174">
        <v>1037.5550000000001</v>
      </c>
      <c r="J6" s="174">
        <v>1038.3109999999999</v>
      </c>
      <c r="K6" s="181">
        <v>1039.0709999999999</v>
      </c>
      <c r="L6" s="181"/>
      <c r="M6" s="181"/>
      <c r="N6" s="181"/>
      <c r="O6" s="181"/>
      <c r="P6" s="181">
        <v>1040.866</v>
      </c>
      <c r="Q6" s="181">
        <v>1041.279</v>
      </c>
      <c r="R6" s="181">
        <v>1041.6420000000001</v>
      </c>
      <c r="S6" s="181"/>
      <c r="T6" s="181"/>
      <c r="U6" s="181">
        <v>1042.3789999999999</v>
      </c>
      <c r="V6" s="188">
        <v>1043.1869999999999</v>
      </c>
      <c r="W6" s="189">
        <v>1043.883</v>
      </c>
      <c r="X6" s="188">
        <v>1044.722</v>
      </c>
      <c r="Y6" s="188">
        <v>1045.4390000000001</v>
      </c>
      <c r="Z6" s="188">
        <v>1046.1590000000001</v>
      </c>
      <c r="AA6" s="188"/>
      <c r="AB6" s="188">
        <v>1047.106</v>
      </c>
      <c r="AC6" s="188">
        <v>1047.886</v>
      </c>
      <c r="AD6" s="188">
        <v>1048.585</v>
      </c>
      <c r="AE6" s="190">
        <v>1048.876</v>
      </c>
      <c r="AF6" s="188">
        <v>1049.4860000000001</v>
      </c>
      <c r="AG6" s="190">
        <v>1050.123</v>
      </c>
      <c r="AH6" s="166"/>
      <c r="AI6" s="140"/>
      <c r="AJ6" s="140"/>
    </row>
    <row r="7" spans="1:37" outlineLevel="1">
      <c r="A7" s="33"/>
      <c r="B7" s="39" t="s">
        <v>2</v>
      </c>
      <c r="C7" s="67" t="s">
        <v>102</v>
      </c>
      <c r="D7" s="36"/>
      <c r="E7" s="37">
        <f>NOVEMBER!AJ35</f>
        <v>13492</v>
      </c>
      <c r="F7" s="160"/>
      <c r="G7" s="175">
        <v>13504</v>
      </c>
      <c r="H7" s="175">
        <v>13520</v>
      </c>
      <c r="I7" s="175">
        <v>13534</v>
      </c>
      <c r="J7" s="175">
        <v>13549</v>
      </c>
      <c r="K7" s="182">
        <v>13564</v>
      </c>
      <c r="L7" s="182"/>
      <c r="M7" s="182"/>
      <c r="N7" s="182"/>
      <c r="O7" s="182"/>
      <c r="P7" s="181">
        <v>13597</v>
      </c>
      <c r="Q7" s="182">
        <v>13606</v>
      </c>
      <c r="R7" s="182">
        <v>13613</v>
      </c>
      <c r="S7" s="182"/>
      <c r="T7" s="182"/>
      <c r="U7" s="182">
        <v>13628</v>
      </c>
      <c r="V7" s="191">
        <v>13642</v>
      </c>
      <c r="W7" s="191">
        <v>13657</v>
      </c>
      <c r="X7" s="191">
        <v>13672</v>
      </c>
      <c r="Y7" s="191">
        <v>13687</v>
      </c>
      <c r="Z7" s="191">
        <v>13702</v>
      </c>
      <c r="AA7" s="191"/>
      <c r="AB7" s="191">
        <v>13718</v>
      </c>
      <c r="AC7" s="191">
        <v>13733</v>
      </c>
      <c r="AD7" s="191">
        <v>13746</v>
      </c>
      <c r="AE7" s="191">
        <v>13753</v>
      </c>
      <c r="AF7" s="191">
        <v>13766</v>
      </c>
      <c r="AG7" s="191">
        <v>13779</v>
      </c>
      <c r="AH7" s="168"/>
      <c r="AI7" s="143"/>
      <c r="AJ7" s="143"/>
    </row>
    <row r="8" spans="1:37" outlineLevel="1">
      <c r="A8" s="33"/>
      <c r="B8" s="39" t="s">
        <v>4</v>
      </c>
      <c r="C8" s="67" t="s">
        <v>102</v>
      </c>
      <c r="D8" s="36"/>
      <c r="E8" s="113">
        <v>23921</v>
      </c>
      <c r="F8" s="161"/>
      <c r="G8" s="176"/>
      <c r="H8" s="176"/>
      <c r="I8" s="176"/>
      <c r="J8" s="176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92"/>
      <c r="W8" s="189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69"/>
      <c r="AI8" s="144"/>
      <c r="AJ8" s="144"/>
    </row>
    <row r="9" spans="1:37" outlineLevel="1">
      <c r="A9" s="33"/>
      <c r="B9" s="39" t="s">
        <v>10</v>
      </c>
      <c r="C9" s="67" t="s">
        <v>102</v>
      </c>
      <c r="D9" s="36"/>
      <c r="E9" s="37">
        <f>NOVEMBER!AJ37</f>
        <v>2309.5</v>
      </c>
      <c r="F9" s="162"/>
      <c r="G9" s="177">
        <v>2309.8000000000002</v>
      </c>
      <c r="H9" s="177">
        <v>2312.9</v>
      </c>
      <c r="I9" s="177">
        <v>2315.1999999999998</v>
      </c>
      <c r="J9" s="177">
        <v>2318</v>
      </c>
      <c r="K9" s="184">
        <v>2320.9</v>
      </c>
      <c r="L9" s="184"/>
      <c r="M9" s="184"/>
      <c r="N9" s="184"/>
      <c r="O9" s="184"/>
      <c r="P9" s="184">
        <v>2323.6</v>
      </c>
      <c r="Q9" s="184">
        <v>2324</v>
      </c>
      <c r="R9" s="184">
        <v>2324.1999999999998</v>
      </c>
      <c r="S9" s="184"/>
      <c r="T9" s="184"/>
      <c r="U9" s="184">
        <v>2325</v>
      </c>
      <c r="V9" s="193">
        <v>2327.4</v>
      </c>
      <c r="W9" s="194">
        <v>2329.9</v>
      </c>
      <c r="X9" s="193">
        <v>2333</v>
      </c>
      <c r="Y9" s="193">
        <v>2335.6999999999998</v>
      </c>
      <c r="Z9" s="193">
        <v>2338.6</v>
      </c>
      <c r="AA9" s="193"/>
      <c r="AB9" s="193">
        <v>2341.5</v>
      </c>
      <c r="AC9" s="193">
        <v>2344.5</v>
      </c>
      <c r="AD9" s="193">
        <v>2346.6999999999998</v>
      </c>
      <c r="AE9" s="193">
        <v>2347.6</v>
      </c>
      <c r="AF9" s="193">
        <v>2349.8000000000002</v>
      </c>
      <c r="AG9" s="193">
        <v>2352.3000000000002</v>
      </c>
      <c r="AH9" s="170"/>
      <c r="AI9" s="145"/>
      <c r="AJ9" s="145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NOVEMBER!AJ38</f>
        <v>1084.5</v>
      </c>
      <c r="F10" s="161"/>
      <c r="G10" s="176">
        <v>1084.7</v>
      </c>
      <c r="H10" s="176">
        <v>1086.8</v>
      </c>
      <c r="I10" s="176">
        <v>1088.0999999999999</v>
      </c>
      <c r="J10" s="176">
        <v>1090</v>
      </c>
      <c r="K10" s="183">
        <v>1091.9000000000001</v>
      </c>
      <c r="L10" s="183"/>
      <c r="M10" s="183"/>
      <c r="N10" s="183"/>
      <c r="O10" s="184"/>
      <c r="P10" s="184">
        <v>1093.5999999999999</v>
      </c>
      <c r="Q10" s="184">
        <v>1093.8</v>
      </c>
      <c r="R10" s="184">
        <v>1093.9000000000001</v>
      </c>
      <c r="S10" s="184"/>
      <c r="T10" s="184"/>
      <c r="U10" s="184">
        <v>1094.5</v>
      </c>
      <c r="V10" s="193">
        <v>1096</v>
      </c>
      <c r="W10" s="193">
        <v>1097.5999999999999</v>
      </c>
      <c r="X10" s="193">
        <v>1099.5999999999999</v>
      </c>
      <c r="Y10" s="193">
        <v>1101.4000000000001</v>
      </c>
      <c r="Z10" s="193">
        <v>1103.3</v>
      </c>
      <c r="AA10" s="193"/>
      <c r="AB10" s="193">
        <v>1105.3</v>
      </c>
      <c r="AC10" s="193">
        <v>1107.3</v>
      </c>
      <c r="AD10" s="193">
        <v>1108.7</v>
      </c>
      <c r="AE10" s="193">
        <v>1109</v>
      </c>
      <c r="AF10" s="193">
        <v>1110.4000000000001</v>
      </c>
      <c r="AG10" s="193">
        <v>1111.9000000000001</v>
      </c>
      <c r="AH10" s="169"/>
      <c r="AI10" s="144"/>
      <c r="AJ10" s="144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NOVEMBER!AJ39</f>
        <v>150.36000000000001</v>
      </c>
      <c r="F11" s="161"/>
      <c r="G11" s="176">
        <v>150.4</v>
      </c>
      <c r="H11" s="176">
        <v>150.44</v>
      </c>
      <c r="I11" s="176">
        <v>150.56</v>
      </c>
      <c r="J11" s="176">
        <v>150.65</v>
      </c>
      <c r="K11" s="183">
        <v>150.74</v>
      </c>
      <c r="L11" s="183"/>
      <c r="M11" s="183"/>
      <c r="N11" s="183"/>
      <c r="O11" s="183"/>
      <c r="P11" s="183">
        <v>150.91999999999999</v>
      </c>
      <c r="Q11" s="183">
        <v>151.01</v>
      </c>
      <c r="R11" s="183">
        <v>151.1</v>
      </c>
      <c r="S11" s="183"/>
      <c r="T11" s="183"/>
      <c r="U11" s="183">
        <v>151.19999999999999</v>
      </c>
      <c r="V11" s="192">
        <v>151.31</v>
      </c>
      <c r="W11" s="189">
        <v>151.41</v>
      </c>
      <c r="X11" s="192">
        <v>151.52000000000001</v>
      </c>
      <c r="Y11" s="192">
        <v>151.55000000000001</v>
      </c>
      <c r="Z11" s="192">
        <v>151.58000000000001</v>
      </c>
      <c r="AA11" s="192"/>
      <c r="AB11" s="192">
        <v>151.59</v>
      </c>
      <c r="AC11" s="192">
        <v>151.68</v>
      </c>
      <c r="AD11" s="192">
        <v>151.76</v>
      </c>
      <c r="AE11" s="192">
        <v>151.77000000000001</v>
      </c>
      <c r="AF11" s="192">
        <v>151.88</v>
      </c>
      <c r="AG11" s="192">
        <v>152</v>
      </c>
      <c r="AH11" s="169"/>
      <c r="AI11" s="144"/>
      <c r="AJ11" s="144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NOVEMBER!AJ40</f>
        <v>29.081</v>
      </c>
      <c r="F12" s="159"/>
      <c r="G12" s="174">
        <v>29.111999999999998</v>
      </c>
      <c r="H12" s="174">
        <v>29.367999999999999</v>
      </c>
      <c r="I12" s="174">
        <v>29.449000000000002</v>
      </c>
      <c r="J12" s="174">
        <v>29.576000000000001</v>
      </c>
      <c r="K12" s="181">
        <v>29.623000000000001</v>
      </c>
      <c r="L12" s="181"/>
      <c r="M12" s="181"/>
      <c r="N12" s="181"/>
      <c r="O12" s="181"/>
      <c r="P12" s="181">
        <v>29.963999999999999</v>
      </c>
      <c r="Q12" s="181">
        <v>30.027999999999999</v>
      </c>
      <c r="R12" s="181">
        <v>0</v>
      </c>
      <c r="S12" s="181"/>
      <c r="T12" s="181"/>
      <c r="U12" s="181">
        <v>30.140999999999998</v>
      </c>
      <c r="V12" s="188">
        <v>30.358000000000001</v>
      </c>
      <c r="W12" s="189">
        <v>30.498000000000001</v>
      </c>
      <c r="X12" s="188">
        <v>30.635000000000002</v>
      </c>
      <c r="Y12" s="188">
        <v>30.859000000000002</v>
      </c>
      <c r="Z12" s="188">
        <v>30.965</v>
      </c>
      <c r="AA12" s="188"/>
      <c r="AB12" s="188">
        <v>31.056999999999999</v>
      </c>
      <c r="AC12" s="188">
        <v>31.149000000000001</v>
      </c>
      <c r="AD12" s="188">
        <v>31.242999999999999</v>
      </c>
      <c r="AE12" s="188">
        <v>31.274000000000001</v>
      </c>
      <c r="AF12" s="188">
        <v>31.367000000000001</v>
      </c>
      <c r="AG12" s="188">
        <v>31.460999999999999</v>
      </c>
      <c r="AH12" s="166"/>
      <c r="AI12" s="140"/>
      <c r="AJ12" s="140"/>
    </row>
    <row r="13" spans="1:37" outlineLevel="1">
      <c r="A13" s="33"/>
      <c r="B13" s="62" t="s">
        <v>43</v>
      </c>
      <c r="C13" s="67" t="s">
        <v>102</v>
      </c>
      <c r="D13" s="36"/>
      <c r="E13" s="37">
        <f>NOVEMBER!AJ41</f>
        <v>1.726</v>
      </c>
      <c r="F13" s="159"/>
      <c r="G13" s="174">
        <v>1.7306999999999999</v>
      </c>
      <c r="H13" s="174">
        <v>1.7354000000000001</v>
      </c>
      <c r="I13" s="174">
        <v>1.7667999999999999</v>
      </c>
      <c r="J13" s="174" t="s">
        <v>120</v>
      </c>
      <c r="K13" s="181">
        <v>1.8179000000000001</v>
      </c>
      <c r="L13" s="181"/>
      <c r="M13" s="181"/>
      <c r="N13" s="181"/>
      <c r="O13" s="185"/>
      <c r="P13" s="186">
        <v>1.8304</v>
      </c>
      <c r="Q13" s="186">
        <v>1.8508</v>
      </c>
      <c r="R13" s="186">
        <v>1.8523000000000001</v>
      </c>
      <c r="S13" s="186"/>
      <c r="T13" s="181"/>
      <c r="U13" s="186">
        <v>1.8568</v>
      </c>
      <c r="V13" s="188">
        <v>1.8617999999999999</v>
      </c>
      <c r="W13" s="190">
        <v>1.8933</v>
      </c>
      <c r="X13" s="195">
        <v>1.9240999999999999</v>
      </c>
      <c r="Y13" s="195">
        <v>1.9511000000000001</v>
      </c>
      <c r="Z13" s="195">
        <v>1.9550000000000001</v>
      </c>
      <c r="AA13" s="188"/>
      <c r="AB13" s="188">
        <v>1.9581</v>
      </c>
      <c r="AC13" s="195">
        <v>1.9597</v>
      </c>
      <c r="AD13" s="188">
        <v>1.9612000000000001</v>
      </c>
      <c r="AE13" s="188">
        <v>1.9626999999999999</v>
      </c>
      <c r="AF13" s="188">
        <v>1.9642999999999999</v>
      </c>
      <c r="AG13" s="188">
        <v>1.9658</v>
      </c>
      <c r="AH13" s="166"/>
      <c r="AI13" s="140"/>
      <c r="AJ13" s="140"/>
    </row>
    <row r="14" spans="1:37" outlineLevel="1">
      <c r="A14" s="33"/>
      <c r="B14" s="39" t="s">
        <v>1</v>
      </c>
      <c r="C14" s="67" t="s">
        <v>102</v>
      </c>
      <c r="D14" s="36"/>
      <c r="E14" s="37">
        <f>NOVEMBER!AJ42</f>
        <v>698.42</v>
      </c>
      <c r="F14" s="161"/>
      <c r="G14" s="176">
        <v>699.13</v>
      </c>
      <c r="H14" s="176">
        <v>699.51</v>
      </c>
      <c r="I14" s="176">
        <v>699.91</v>
      </c>
      <c r="J14" s="176">
        <v>700.46</v>
      </c>
      <c r="K14" s="183">
        <v>700.93</v>
      </c>
      <c r="L14" s="183"/>
      <c r="M14" s="183"/>
      <c r="N14" s="183"/>
      <c r="O14" s="183"/>
      <c r="P14" s="183">
        <v>702.45</v>
      </c>
      <c r="Q14" s="183">
        <v>702.97</v>
      </c>
      <c r="R14" s="183">
        <v>703.37</v>
      </c>
      <c r="S14" s="183"/>
      <c r="T14" s="183"/>
      <c r="U14" s="183">
        <v>704.07</v>
      </c>
      <c r="V14" s="192">
        <v>704.53</v>
      </c>
      <c r="W14" s="189">
        <v>704.96</v>
      </c>
      <c r="X14" s="192">
        <v>705.48</v>
      </c>
      <c r="Y14" s="192">
        <v>706</v>
      </c>
      <c r="Z14" s="192">
        <v>706.45</v>
      </c>
      <c r="AA14" s="192"/>
      <c r="AB14" s="192">
        <v>706.86</v>
      </c>
      <c r="AC14" s="196">
        <v>707.37</v>
      </c>
      <c r="AD14" s="192">
        <v>707.78</v>
      </c>
      <c r="AE14" s="192">
        <v>707.95</v>
      </c>
      <c r="AF14" s="192">
        <v>708.48</v>
      </c>
      <c r="AG14" s="192">
        <v>708.98</v>
      </c>
      <c r="AH14" s="169"/>
      <c r="AI14" s="144"/>
      <c r="AJ14" s="144"/>
    </row>
    <row r="15" spans="1:37" outlineLevel="1">
      <c r="A15" s="33"/>
      <c r="B15" s="39" t="s">
        <v>41</v>
      </c>
      <c r="C15" s="67" t="s">
        <v>102</v>
      </c>
      <c r="D15" s="36"/>
      <c r="E15" s="37">
        <f>NOVEMBER!AJ43</f>
        <v>626.11</v>
      </c>
      <c r="F15" s="161"/>
      <c r="G15" s="176">
        <v>626.73</v>
      </c>
      <c r="H15" s="176">
        <v>627.12</v>
      </c>
      <c r="I15" s="176">
        <v>627.51</v>
      </c>
      <c r="J15" s="176">
        <v>628.02</v>
      </c>
      <c r="K15" s="183">
        <v>628.55999999999995</v>
      </c>
      <c r="L15" s="183"/>
      <c r="M15" s="183"/>
      <c r="N15" s="183"/>
      <c r="O15" s="183"/>
      <c r="P15" s="183">
        <v>630.05999999999995</v>
      </c>
      <c r="Q15" s="183">
        <v>630.53</v>
      </c>
      <c r="R15" s="183">
        <v>631.01</v>
      </c>
      <c r="S15" s="183"/>
      <c r="T15" s="183"/>
      <c r="U15" s="183">
        <v>631.51</v>
      </c>
      <c r="V15" s="192">
        <v>631.98</v>
      </c>
      <c r="W15" s="189">
        <v>632.41999999999996</v>
      </c>
      <c r="X15" s="192">
        <v>632.86</v>
      </c>
      <c r="Y15" s="192">
        <v>633.33000000000004</v>
      </c>
      <c r="Z15" s="192">
        <v>633.71</v>
      </c>
      <c r="AA15" s="192"/>
      <c r="AB15" s="192">
        <v>634.02</v>
      </c>
      <c r="AC15" s="192">
        <v>634.54999999999995</v>
      </c>
      <c r="AD15" s="192">
        <v>634.86</v>
      </c>
      <c r="AE15" s="192">
        <v>635</v>
      </c>
      <c r="AF15" s="192">
        <v>635.47</v>
      </c>
      <c r="AG15" s="192">
        <v>635.91</v>
      </c>
      <c r="AH15" s="169"/>
      <c r="AI15" s="144"/>
      <c r="AJ15" s="144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NOVEMBER!AJ44</f>
        <v>1670.4</v>
      </c>
      <c r="F16" s="162"/>
      <c r="G16" s="177">
        <v>1672.8</v>
      </c>
      <c r="H16" s="177">
        <v>1674.5</v>
      </c>
      <c r="I16" s="177">
        <v>1676.1</v>
      </c>
      <c r="J16" s="177">
        <v>1677.5</v>
      </c>
      <c r="K16" s="184">
        <v>1679</v>
      </c>
      <c r="L16" s="184"/>
      <c r="M16" s="184"/>
      <c r="N16" s="184"/>
      <c r="O16" s="184"/>
      <c r="P16" s="184">
        <v>1683.5</v>
      </c>
      <c r="Q16" s="184">
        <v>1684.4</v>
      </c>
      <c r="R16" s="184">
        <v>1685.4</v>
      </c>
      <c r="S16" s="184"/>
      <c r="T16" s="184"/>
      <c r="U16" s="184">
        <v>1688.1</v>
      </c>
      <c r="V16" s="193">
        <v>1689.7</v>
      </c>
      <c r="W16" s="190">
        <v>1691.5</v>
      </c>
      <c r="X16" s="193">
        <v>1693.1</v>
      </c>
      <c r="Y16" s="193">
        <v>1694.5</v>
      </c>
      <c r="Z16" s="193">
        <v>1695.8</v>
      </c>
      <c r="AA16" s="193"/>
      <c r="AB16" s="193">
        <v>1697.8</v>
      </c>
      <c r="AC16" s="193">
        <v>1699.3</v>
      </c>
      <c r="AD16" s="193">
        <v>1700.4</v>
      </c>
      <c r="AE16" s="193">
        <v>1701.2</v>
      </c>
      <c r="AF16" s="193">
        <v>1702.4</v>
      </c>
      <c r="AG16" s="193">
        <v>1703.6</v>
      </c>
      <c r="AH16" s="170"/>
      <c r="AI16" s="145"/>
      <c r="AJ16" s="145"/>
    </row>
    <row r="17" spans="1:36" outlineLevel="1">
      <c r="A17" s="33"/>
      <c r="B17" s="39" t="s">
        <v>13</v>
      </c>
      <c r="C17" s="67" t="s">
        <v>102</v>
      </c>
      <c r="D17" s="36"/>
      <c r="E17" s="37">
        <f>NOVEMBER!AJ45</f>
        <v>25.567</v>
      </c>
      <c r="F17" s="159"/>
      <c r="G17" s="174">
        <v>25.568999999999999</v>
      </c>
      <c r="H17" s="174">
        <v>25.600999999999999</v>
      </c>
      <c r="I17" s="174">
        <v>25.61</v>
      </c>
      <c r="J17" s="174">
        <v>25.623000000000001</v>
      </c>
      <c r="K17" s="181">
        <v>25.638999999999999</v>
      </c>
      <c r="L17" s="181"/>
      <c r="M17" s="181"/>
      <c r="N17" s="181"/>
      <c r="O17" s="181"/>
      <c r="P17" s="181">
        <v>25.66</v>
      </c>
      <c r="Q17" s="181">
        <v>25.678999999999998</v>
      </c>
      <c r="R17" s="181">
        <v>25.68</v>
      </c>
      <c r="S17" s="181"/>
      <c r="T17" s="181"/>
      <c r="U17" s="181">
        <v>25.696000000000002</v>
      </c>
      <c r="V17" s="188">
        <v>25.731000000000002</v>
      </c>
      <c r="W17" s="189">
        <v>25.776</v>
      </c>
      <c r="X17" s="188">
        <v>25.798999999999999</v>
      </c>
      <c r="Y17" s="188">
        <v>25.841999999999999</v>
      </c>
      <c r="Z17" s="188">
        <v>25.876999999999999</v>
      </c>
      <c r="AA17" s="188"/>
      <c r="AB17" s="188">
        <v>25.905999999999999</v>
      </c>
      <c r="AC17" s="188">
        <v>25.928999999999998</v>
      </c>
      <c r="AD17" s="188">
        <v>25.957999999999998</v>
      </c>
      <c r="AE17" s="188">
        <v>25.963000000000001</v>
      </c>
      <c r="AF17" s="188">
        <v>26.004000000000001</v>
      </c>
      <c r="AG17" s="188">
        <v>26.036999999999999</v>
      </c>
      <c r="AH17" s="166"/>
      <c r="AI17" s="140"/>
      <c r="AJ17" s="140"/>
    </row>
    <row r="18" spans="1:36" outlineLevel="1">
      <c r="A18" s="33"/>
      <c r="B18" s="39" t="s">
        <v>14</v>
      </c>
      <c r="C18" s="67" t="s">
        <v>102</v>
      </c>
      <c r="D18" s="36"/>
      <c r="E18" s="37">
        <f>NOVEMBER!AJ46</f>
        <v>4.4739000000000004</v>
      </c>
      <c r="F18" s="164"/>
      <c r="G18" s="178">
        <v>4.4833999999999996</v>
      </c>
      <c r="H18" s="178">
        <v>4.4865000000000004</v>
      </c>
      <c r="I18" s="178">
        <v>4.4897</v>
      </c>
      <c r="J18" s="178">
        <v>4.4923000000000002</v>
      </c>
      <c r="K18" s="186">
        <v>4.4962</v>
      </c>
      <c r="L18" s="186"/>
      <c r="M18" s="186"/>
      <c r="N18" s="186"/>
      <c r="O18" s="186"/>
      <c r="P18" s="186">
        <v>4.5157999999999996</v>
      </c>
      <c r="Q18" s="186">
        <v>4.5205000000000002</v>
      </c>
      <c r="R18" s="186">
        <v>4.5256999999999996</v>
      </c>
      <c r="S18" s="186"/>
      <c r="T18" s="186"/>
      <c r="U18" s="186">
        <v>4.54</v>
      </c>
      <c r="V18" s="195">
        <v>4.5448000000000004</v>
      </c>
      <c r="W18" s="189">
        <v>4.5496999999999996</v>
      </c>
      <c r="X18" s="195">
        <v>4.5545999999999998</v>
      </c>
      <c r="Y18" s="195">
        <v>4.5597000000000003</v>
      </c>
      <c r="Z18" s="195">
        <v>4.5648999999999997</v>
      </c>
      <c r="AA18" s="195"/>
      <c r="AB18" s="195">
        <v>4.5744999999999996</v>
      </c>
      <c r="AC18" s="195">
        <v>4.5792000000000002</v>
      </c>
      <c r="AD18" s="195">
        <v>4.5839999999999996</v>
      </c>
      <c r="AE18" s="195">
        <v>4.5888</v>
      </c>
      <c r="AF18" s="195">
        <v>4.5930999999999997</v>
      </c>
      <c r="AG18" s="195">
        <v>4.5978000000000003</v>
      </c>
      <c r="AH18" s="172"/>
      <c r="AI18" s="149"/>
      <c r="AJ18" s="149"/>
    </row>
    <row r="19" spans="1:36" outlineLevel="1">
      <c r="A19" s="33"/>
      <c r="B19" s="39" t="s">
        <v>15</v>
      </c>
      <c r="C19" s="67" t="s">
        <v>102</v>
      </c>
      <c r="D19" s="36"/>
      <c r="E19" s="37">
        <f>NOVEMBER!AJ47</f>
        <v>72.456999999999994</v>
      </c>
      <c r="F19" s="159"/>
      <c r="G19" s="174">
        <v>72.456999999999994</v>
      </c>
      <c r="H19" s="174">
        <v>72.456999999999994</v>
      </c>
      <c r="I19" s="174">
        <v>72.456999999999994</v>
      </c>
      <c r="J19" s="174">
        <v>72.457999999999998</v>
      </c>
      <c r="K19" s="181">
        <v>72.457999999999998</v>
      </c>
      <c r="L19" s="181"/>
      <c r="M19" s="181"/>
      <c r="N19" s="181"/>
      <c r="O19" s="181"/>
      <c r="P19" s="181">
        <v>72.457999999999998</v>
      </c>
      <c r="Q19" s="181">
        <v>72.457999999999998</v>
      </c>
      <c r="R19" s="181">
        <v>72.459000000000003</v>
      </c>
      <c r="S19" s="181"/>
      <c r="T19" s="181"/>
      <c r="U19" s="181">
        <v>72.459000000000003</v>
      </c>
      <c r="V19" s="188">
        <v>72.459000000000003</v>
      </c>
      <c r="W19" s="189">
        <v>72.459000000000003</v>
      </c>
      <c r="X19" s="188">
        <v>72.459000000000003</v>
      </c>
      <c r="Y19" s="188">
        <v>72.459999999999994</v>
      </c>
      <c r="Z19" s="188">
        <v>72.459999999999994</v>
      </c>
      <c r="AA19" s="188"/>
      <c r="AB19" s="188">
        <v>72.462999999999994</v>
      </c>
      <c r="AC19" s="188">
        <v>72.463999999999999</v>
      </c>
      <c r="AD19" s="188">
        <v>72.463999999999999</v>
      </c>
      <c r="AE19" s="188">
        <v>72.463999999999999</v>
      </c>
      <c r="AF19" s="188">
        <v>72.463999999999999</v>
      </c>
      <c r="AG19" s="188">
        <v>72.465000000000003</v>
      </c>
      <c r="AH19" s="166"/>
      <c r="AI19" s="140"/>
      <c r="AJ19" s="140"/>
    </row>
    <row r="20" spans="1:36" outlineLevel="1">
      <c r="A20" s="33"/>
      <c r="B20" s="39" t="s">
        <v>16</v>
      </c>
      <c r="C20" s="67" t="s">
        <v>102</v>
      </c>
      <c r="D20" s="36"/>
      <c r="E20" s="37">
        <f>NOVEMBER!AJ48</f>
        <v>369.16</v>
      </c>
      <c r="F20" s="161"/>
      <c r="G20" s="176">
        <v>369.98</v>
      </c>
      <c r="H20" s="176">
        <v>370.26</v>
      </c>
      <c r="I20" s="176">
        <v>370.56</v>
      </c>
      <c r="J20" s="176">
        <v>370.85</v>
      </c>
      <c r="K20" s="183">
        <v>371.14</v>
      </c>
      <c r="L20" s="183"/>
      <c r="M20" s="183"/>
      <c r="N20" s="183"/>
      <c r="O20" s="183"/>
      <c r="P20" s="183">
        <v>372.55</v>
      </c>
      <c r="Q20" s="183">
        <v>372.84</v>
      </c>
      <c r="R20" s="183">
        <v>373.11</v>
      </c>
      <c r="S20" s="183"/>
      <c r="T20" s="183"/>
      <c r="U20" s="183">
        <v>373.92</v>
      </c>
      <c r="V20" s="192">
        <v>374.2</v>
      </c>
      <c r="W20" s="189">
        <v>374.47</v>
      </c>
      <c r="X20" s="192">
        <v>374.75</v>
      </c>
      <c r="Y20" s="192">
        <v>375.05</v>
      </c>
      <c r="Z20" s="192">
        <v>375.35</v>
      </c>
      <c r="AA20" s="192"/>
      <c r="AB20" s="192">
        <v>375.9</v>
      </c>
      <c r="AC20" s="192">
        <v>376.19</v>
      </c>
      <c r="AD20" s="192">
        <v>376.49</v>
      </c>
      <c r="AE20" s="192">
        <v>376.75</v>
      </c>
      <c r="AF20" s="192">
        <v>377.03</v>
      </c>
      <c r="AG20" s="192">
        <v>377.31</v>
      </c>
      <c r="AH20" s="169"/>
      <c r="AI20" s="144"/>
      <c r="AJ20" s="144"/>
    </row>
    <row r="21" spans="1:36" outlineLevel="1">
      <c r="A21" s="33"/>
      <c r="B21" s="39" t="s">
        <v>17</v>
      </c>
      <c r="C21" s="67" t="s">
        <v>102</v>
      </c>
      <c r="D21" s="36"/>
      <c r="E21" s="37">
        <f>NOVEMBER!AJ49</f>
        <v>144.65600000000001</v>
      </c>
      <c r="F21" s="159"/>
      <c r="G21" s="174">
        <v>145.98599999999999</v>
      </c>
      <c r="H21" s="174">
        <v>146.41300000000001</v>
      </c>
      <c r="I21" s="174">
        <v>146.92699999999999</v>
      </c>
      <c r="J21" s="174">
        <v>147.44300000000001</v>
      </c>
      <c r="K21" s="181">
        <v>147.91300000000001</v>
      </c>
      <c r="L21" s="181"/>
      <c r="M21" s="181"/>
      <c r="N21" s="181"/>
      <c r="O21" s="181"/>
      <c r="P21" s="181">
        <v>150.27199999999999</v>
      </c>
      <c r="Q21" s="181">
        <v>150.80799999999999</v>
      </c>
      <c r="R21" s="181">
        <v>151.30500000000001</v>
      </c>
      <c r="S21" s="181"/>
      <c r="T21" s="181"/>
      <c r="U21" s="181">
        <v>152.65199999999999</v>
      </c>
      <c r="V21" s="188">
        <v>153.14500000000001</v>
      </c>
      <c r="W21" s="189">
        <v>153.70099999999999</v>
      </c>
      <c r="X21" s="188">
        <v>154.239</v>
      </c>
      <c r="Y21" s="188">
        <v>154.77799999999999</v>
      </c>
      <c r="Z21" s="188">
        <v>155.32</v>
      </c>
      <c r="AA21" s="188"/>
      <c r="AB21" s="188">
        <v>156.1</v>
      </c>
      <c r="AC21" s="188">
        <v>156.636</v>
      </c>
      <c r="AD21" s="188">
        <v>157.15899999999999</v>
      </c>
      <c r="AE21" s="188">
        <v>157.55199999999999</v>
      </c>
      <c r="AF21" s="188">
        <v>158.001</v>
      </c>
      <c r="AG21" s="188">
        <v>158.46899999999999</v>
      </c>
      <c r="AH21" s="166"/>
      <c r="AI21" s="140"/>
      <c r="AJ21" s="140"/>
    </row>
    <row r="22" spans="1:36" outlineLevel="1">
      <c r="A22" s="33"/>
      <c r="B22" s="60" t="s">
        <v>98</v>
      </c>
      <c r="C22" s="67" t="s">
        <v>102</v>
      </c>
      <c r="D22" s="36"/>
      <c r="E22" s="37">
        <f>NOVEMBER!AJ50</f>
        <v>4263.5</v>
      </c>
      <c r="F22" s="162"/>
      <c r="G22" s="179">
        <v>4264.6000000000004</v>
      </c>
      <c r="H22" s="177">
        <v>4271.3</v>
      </c>
      <c r="I22" s="177">
        <v>4277.1000000000004</v>
      </c>
      <c r="J22" s="177">
        <v>4283.6000000000004</v>
      </c>
      <c r="K22" s="184">
        <v>4289.6000000000004</v>
      </c>
      <c r="L22" s="184"/>
      <c r="M22" s="184"/>
      <c r="N22" s="184"/>
      <c r="O22" s="184"/>
      <c r="P22" s="184">
        <v>4299.6000000000004</v>
      </c>
      <c r="Q22" s="184">
        <v>4302.8999999999996</v>
      </c>
      <c r="R22" s="184">
        <v>4305.5</v>
      </c>
      <c r="S22" s="184"/>
      <c r="T22" s="184"/>
      <c r="U22" s="184">
        <v>4308.8999999999996</v>
      </c>
      <c r="V22" s="193">
        <v>4315</v>
      </c>
      <c r="W22" s="193">
        <v>4320.8</v>
      </c>
      <c r="X22" s="193">
        <v>4327.2</v>
      </c>
      <c r="Y22" s="193">
        <v>4333.1000000000004</v>
      </c>
      <c r="Z22" s="193">
        <v>4339</v>
      </c>
      <c r="AA22" s="193"/>
      <c r="AB22" s="193">
        <v>4344.8</v>
      </c>
      <c r="AC22" s="193">
        <v>4351</v>
      </c>
      <c r="AD22" s="193">
        <v>4356.3</v>
      </c>
      <c r="AE22" s="193">
        <v>4359</v>
      </c>
      <c r="AF22" s="193">
        <v>4364.3999999999996</v>
      </c>
      <c r="AG22" s="193">
        <v>4369.3999999999996</v>
      </c>
      <c r="AH22" s="170"/>
      <c r="AI22" s="145"/>
      <c r="AJ22" s="145"/>
    </row>
    <row r="23" spans="1:36" outlineLevel="1">
      <c r="A23" s="33"/>
      <c r="B23" s="63" t="s">
        <v>95</v>
      </c>
      <c r="C23" s="67" t="s">
        <v>102</v>
      </c>
      <c r="D23" s="36"/>
      <c r="E23" s="37">
        <f>NOVEMBER!AJ51</f>
        <v>38.365000000000002</v>
      </c>
      <c r="F23" s="159"/>
      <c r="G23" s="174">
        <v>38.392000000000003</v>
      </c>
      <c r="H23" s="174">
        <v>38.576999999999998</v>
      </c>
      <c r="I23" s="174">
        <v>38.750999999999998</v>
      </c>
      <c r="J23" s="174">
        <v>38.938000000000002</v>
      </c>
      <c r="K23" s="181">
        <v>39.11</v>
      </c>
      <c r="L23" s="181"/>
      <c r="M23" s="181"/>
      <c r="N23" s="181"/>
      <c r="O23" s="181"/>
      <c r="P23" s="181">
        <v>39.497999999999998</v>
      </c>
      <c r="Q23" s="181">
        <v>39.656999999999996</v>
      </c>
      <c r="R23" s="181">
        <v>39.755000000000003</v>
      </c>
      <c r="S23" s="181"/>
      <c r="T23" s="181"/>
      <c r="U23" s="181">
        <v>39.875</v>
      </c>
      <c r="V23" s="188">
        <v>40.058999999999997</v>
      </c>
      <c r="W23" s="189">
        <v>40.238</v>
      </c>
      <c r="X23" s="188">
        <v>40.420999999999999</v>
      </c>
      <c r="Y23" s="188">
        <v>40.610999999999997</v>
      </c>
      <c r="Z23" s="188">
        <v>40.783999999999999</v>
      </c>
      <c r="AA23" s="188"/>
      <c r="AB23" s="188">
        <v>40.953000000000003</v>
      </c>
      <c r="AC23" s="188">
        <v>41.136000000000003</v>
      </c>
      <c r="AD23" s="188">
        <v>41.305</v>
      </c>
      <c r="AE23" s="188">
        <v>41.412999999999997</v>
      </c>
      <c r="AF23" s="188">
        <v>41.545000000000002</v>
      </c>
      <c r="AG23" s="188">
        <v>41.719000000000001</v>
      </c>
      <c r="AH23" s="166"/>
      <c r="AI23" s="140"/>
      <c r="AJ23" s="140"/>
    </row>
    <row r="24" spans="1:36" outlineLevel="1">
      <c r="A24" s="33"/>
      <c r="B24" s="63" t="s">
        <v>99</v>
      </c>
      <c r="C24" s="67" t="s">
        <v>102</v>
      </c>
      <c r="D24" s="36"/>
      <c r="E24" s="37">
        <f>NOVEMBER!AJ52</f>
        <v>200.14</v>
      </c>
      <c r="F24" s="161"/>
      <c r="G24" s="176">
        <v>200.18</v>
      </c>
      <c r="H24" s="176">
        <v>200.2</v>
      </c>
      <c r="I24" s="176">
        <v>200.21</v>
      </c>
      <c r="J24" s="176">
        <v>200.23</v>
      </c>
      <c r="K24" s="183">
        <v>200.24</v>
      </c>
      <c r="L24" s="183"/>
      <c r="M24" s="183"/>
      <c r="N24" s="183"/>
      <c r="O24" s="183"/>
      <c r="P24" s="183">
        <v>200.3</v>
      </c>
      <c r="Q24" s="183">
        <v>200.32</v>
      </c>
      <c r="R24" s="183">
        <v>200.33</v>
      </c>
      <c r="S24" s="183"/>
      <c r="T24" s="183"/>
      <c r="U24" s="183">
        <v>200.37</v>
      </c>
      <c r="V24" s="192">
        <v>200.38</v>
      </c>
      <c r="W24" s="189">
        <v>200.39</v>
      </c>
      <c r="X24" s="192">
        <v>200.4</v>
      </c>
      <c r="Y24" s="192">
        <v>200.42</v>
      </c>
      <c r="Z24" s="192">
        <v>200.43</v>
      </c>
      <c r="AA24" s="192"/>
      <c r="AB24" s="192">
        <v>200.46</v>
      </c>
      <c r="AC24" s="192">
        <v>200.47</v>
      </c>
      <c r="AD24" s="192">
        <v>200.48</v>
      </c>
      <c r="AE24" s="192">
        <v>200.5</v>
      </c>
      <c r="AF24" s="192">
        <v>200.51</v>
      </c>
      <c r="AG24" s="192">
        <v>200.52</v>
      </c>
      <c r="AH24" s="169"/>
      <c r="AI24" s="144"/>
      <c r="AJ24" s="144"/>
    </row>
    <row r="25" spans="1:36" outlineLevel="1">
      <c r="A25" s="33"/>
      <c r="B25" s="63" t="s">
        <v>100</v>
      </c>
      <c r="C25" s="67" t="s">
        <v>102</v>
      </c>
      <c r="D25" s="36"/>
      <c r="E25" s="37">
        <f>NOVEMBER!AJ53</f>
        <v>351.86</v>
      </c>
      <c r="F25" s="161"/>
      <c r="G25" s="176">
        <v>352.17</v>
      </c>
      <c r="H25" s="176">
        <v>355.84</v>
      </c>
      <c r="I25" s="176">
        <v>358.67</v>
      </c>
      <c r="J25" s="176">
        <v>362.25</v>
      </c>
      <c r="K25" s="183">
        <v>365.25</v>
      </c>
      <c r="L25" s="183"/>
      <c r="M25" s="183"/>
      <c r="N25" s="183"/>
      <c r="O25" s="183"/>
      <c r="P25">
        <v>369.21</v>
      </c>
      <c r="Q25" s="183">
        <v>370.53</v>
      </c>
      <c r="R25" s="183">
        <v>371.33</v>
      </c>
      <c r="S25" s="183"/>
      <c r="T25" s="183"/>
      <c r="U25" s="183">
        <v>372.74</v>
      </c>
      <c r="V25" s="192">
        <v>375.96</v>
      </c>
      <c r="W25" s="197">
        <v>378.8</v>
      </c>
      <c r="X25" s="192">
        <v>382.06</v>
      </c>
      <c r="Y25" s="192">
        <v>384.8</v>
      </c>
      <c r="Z25" s="192">
        <v>387.66</v>
      </c>
      <c r="AA25" s="192"/>
      <c r="AB25" s="192">
        <v>390.31</v>
      </c>
      <c r="AC25" s="192">
        <v>393.64</v>
      </c>
      <c r="AD25" s="192">
        <v>395.97</v>
      </c>
      <c r="AE25" s="192">
        <v>397.71</v>
      </c>
      <c r="AF25" s="192">
        <v>399.68</v>
      </c>
      <c r="AG25" s="192">
        <v>401.79</v>
      </c>
      <c r="AH25" s="169"/>
      <c r="AI25" s="144"/>
      <c r="AJ25" s="144"/>
    </row>
    <row r="26" spans="1:36" outlineLevel="1">
      <c r="A26" s="33"/>
      <c r="B26" s="63" t="s">
        <v>96</v>
      </c>
      <c r="C26" s="67" t="s">
        <v>102</v>
      </c>
      <c r="D26" s="36"/>
      <c r="E26" s="37">
        <f>NOVEMBER!AJ54</f>
        <v>266.06</v>
      </c>
      <c r="F26" s="161"/>
      <c r="G26" s="176">
        <v>266.5</v>
      </c>
      <c r="H26" s="176">
        <v>267.94</v>
      </c>
      <c r="I26" s="176">
        <v>269.29000000000002</v>
      </c>
      <c r="J26" s="176">
        <v>270.64</v>
      </c>
      <c r="K26" s="183">
        <v>272.02999999999997</v>
      </c>
      <c r="L26" s="183"/>
      <c r="M26" s="183"/>
      <c r="N26" s="183"/>
      <c r="O26" s="183"/>
      <c r="P26" s="183">
        <v>274.72000000000003</v>
      </c>
      <c r="Q26" s="183">
        <v>275.29000000000002</v>
      </c>
      <c r="R26" s="183">
        <v>275.83999999999997</v>
      </c>
      <c r="S26" s="183"/>
      <c r="T26" s="183"/>
      <c r="U26" s="183">
        <v>276.42</v>
      </c>
      <c r="V26" s="192">
        <v>277.66000000000003</v>
      </c>
      <c r="W26" s="189">
        <v>279.02999999999997</v>
      </c>
      <c r="X26" s="192">
        <v>280.5</v>
      </c>
      <c r="Y26" s="192">
        <v>281.99</v>
      </c>
      <c r="Z26" s="192">
        <v>283.41000000000003</v>
      </c>
      <c r="AA26" s="192"/>
      <c r="AB26" s="192">
        <v>284.97000000000003</v>
      </c>
      <c r="AC26" s="192">
        <v>286.29000000000002</v>
      </c>
      <c r="AD26" s="192">
        <v>287.64999999999998</v>
      </c>
      <c r="AE26" s="192">
        <v>288.37</v>
      </c>
      <c r="AF26" s="192">
        <v>289.29000000000002</v>
      </c>
      <c r="AG26" s="192">
        <v>290.54000000000002</v>
      </c>
      <c r="AH26" s="169"/>
      <c r="AI26" s="144"/>
      <c r="AJ26" s="144"/>
    </row>
    <row r="27" spans="1:36" outlineLevel="1">
      <c r="A27" s="33"/>
      <c r="B27" s="39" t="s">
        <v>19</v>
      </c>
      <c r="C27" s="67" t="s">
        <v>102</v>
      </c>
      <c r="D27" s="36"/>
      <c r="E27" s="37">
        <f>NOVEMBER!AJ55</f>
        <v>1594</v>
      </c>
      <c r="F27" s="162"/>
      <c r="G27" s="177">
        <v>1596</v>
      </c>
      <c r="H27" s="177">
        <v>1597.3</v>
      </c>
      <c r="I27" s="177">
        <v>1598.7</v>
      </c>
      <c r="J27" s="177">
        <v>1600</v>
      </c>
      <c r="K27" s="184">
        <v>1601.3</v>
      </c>
      <c r="L27" s="184"/>
      <c r="M27" s="184"/>
      <c r="N27" s="184"/>
      <c r="O27" s="184"/>
      <c r="P27" s="184">
        <v>1605.3</v>
      </c>
      <c r="Q27" s="184">
        <v>1606.2</v>
      </c>
      <c r="R27" s="184">
        <v>1606.9</v>
      </c>
      <c r="S27" s="184"/>
      <c r="T27" s="184"/>
      <c r="U27" s="184">
        <v>1608.8</v>
      </c>
      <c r="V27" s="193">
        <v>1610</v>
      </c>
      <c r="W27" s="189">
        <v>1611.3</v>
      </c>
      <c r="X27" s="193">
        <v>1612.6</v>
      </c>
      <c r="Y27" s="193">
        <v>1613.9</v>
      </c>
      <c r="Z27" s="193">
        <v>1615.2</v>
      </c>
      <c r="AA27" s="193"/>
      <c r="AB27" s="193">
        <v>1618.6</v>
      </c>
      <c r="AC27" s="193">
        <v>1618.9</v>
      </c>
      <c r="AD27" s="193">
        <v>1619.1</v>
      </c>
      <c r="AE27" s="193">
        <v>1619.9</v>
      </c>
      <c r="AF27" s="193">
        <v>1621.1</v>
      </c>
      <c r="AG27" s="193">
        <v>1622.1</v>
      </c>
      <c r="AH27" s="170"/>
      <c r="AI27" s="145"/>
      <c r="AJ27" s="145"/>
    </row>
    <row r="28" spans="1:36" outlineLevel="1">
      <c r="A28" s="33"/>
      <c r="B28" s="64" t="s">
        <v>97</v>
      </c>
      <c r="C28" s="67" t="s">
        <v>102</v>
      </c>
      <c r="D28" s="36"/>
      <c r="E28" s="37">
        <f>NOVEMBER!AJ56</f>
        <v>36.606999999999999</v>
      </c>
      <c r="F28" s="159"/>
      <c r="G28" s="174">
        <v>37.212000000000003</v>
      </c>
      <c r="H28" s="180"/>
      <c r="I28" s="174">
        <v>37.582999999999998</v>
      </c>
      <c r="J28" s="174">
        <v>37.704999999999998</v>
      </c>
      <c r="K28" s="181">
        <v>37.997999999999998</v>
      </c>
      <c r="L28" s="181"/>
      <c r="M28" s="181"/>
      <c r="N28" s="181"/>
      <c r="O28" s="181"/>
      <c r="P28" s="181">
        <v>38.805</v>
      </c>
      <c r="Q28" s="181">
        <v>38.983899999999998</v>
      </c>
      <c r="R28" s="181">
        <v>39.153799999999997</v>
      </c>
      <c r="S28" s="181"/>
      <c r="T28" s="181"/>
      <c r="U28" s="181">
        <v>39.668999999999997</v>
      </c>
      <c r="V28" s="188">
        <v>39.841999999999999</v>
      </c>
      <c r="W28" s="189">
        <v>40.003</v>
      </c>
      <c r="X28" s="198">
        <v>40.180999999999997</v>
      </c>
      <c r="Y28" s="188">
        <v>40.369</v>
      </c>
      <c r="Z28" s="188">
        <v>40.554000000000002</v>
      </c>
      <c r="AA28" s="188"/>
      <c r="AB28" s="188">
        <v>40.896999999999998</v>
      </c>
      <c r="AC28" s="188">
        <v>41.076000000000001</v>
      </c>
      <c r="AD28" s="188"/>
      <c r="AE28" s="188">
        <v>41.421999999999997</v>
      </c>
      <c r="AF28" s="188">
        <v>41.594000000000001</v>
      </c>
      <c r="AG28" s="188">
        <v>41.76</v>
      </c>
      <c r="AH28" s="166"/>
      <c r="AI28" s="140"/>
      <c r="AJ28" s="140"/>
    </row>
    <row r="29" spans="1:36" outlineLevel="1">
      <c r="A29" s="33"/>
      <c r="B29" s="65" t="s">
        <v>56</v>
      </c>
      <c r="C29" s="67" t="s">
        <v>102</v>
      </c>
      <c r="D29" s="36"/>
      <c r="E29" s="37">
        <f>NOVEMBER!AJ57</f>
        <v>55.171999999999997</v>
      </c>
      <c r="F29" s="159"/>
      <c r="G29" s="174">
        <v>55.624000000000002</v>
      </c>
      <c r="H29" s="174">
        <v>55.828000000000003</v>
      </c>
      <c r="I29" s="174">
        <v>56.027999999999999</v>
      </c>
      <c r="J29" s="174">
        <v>56.228999999999999</v>
      </c>
      <c r="K29" s="181">
        <v>56.432000000000002</v>
      </c>
      <c r="L29" s="181"/>
      <c r="M29" s="181"/>
      <c r="N29" s="181"/>
      <c r="O29" s="181"/>
      <c r="P29" s="181">
        <v>57.237000000000002</v>
      </c>
      <c r="Q29" s="181">
        <v>57.438000000000002</v>
      </c>
      <c r="R29" s="181">
        <v>57.622</v>
      </c>
      <c r="S29" s="181"/>
      <c r="T29" s="181"/>
      <c r="U29" s="181">
        <v>58.048000000000002</v>
      </c>
      <c r="V29" s="188">
        <v>58.213999999999999</v>
      </c>
      <c r="W29" s="189">
        <v>58.381</v>
      </c>
      <c r="X29" s="188">
        <v>58.56</v>
      </c>
      <c r="Y29" s="188">
        <v>58.731999999999999</v>
      </c>
      <c r="Z29" s="188">
        <v>58.887</v>
      </c>
      <c r="AA29" s="188"/>
      <c r="AB29" s="188">
        <v>59.140999999999998</v>
      </c>
      <c r="AC29" s="188">
        <v>59.36</v>
      </c>
      <c r="AD29" s="188">
        <v>59.564999999999998</v>
      </c>
      <c r="AE29" s="188">
        <v>59.636000000000003</v>
      </c>
      <c r="AF29" s="188">
        <v>59.82</v>
      </c>
      <c r="AG29" s="188">
        <v>59.996000000000002</v>
      </c>
      <c r="AH29" s="166"/>
      <c r="AI29" s="140"/>
      <c r="AJ29" s="140"/>
    </row>
    <row r="30" spans="1:36" outlineLevel="1">
      <c r="A30" s="33"/>
      <c r="B30" s="39" t="s">
        <v>20</v>
      </c>
      <c r="C30" s="67" t="s">
        <v>102</v>
      </c>
      <c r="D30" s="36"/>
      <c r="E30" s="37">
        <f>NOVEMBER!AJ58</f>
        <v>786.29</v>
      </c>
      <c r="F30" s="161"/>
      <c r="G30" s="176">
        <v>787.29</v>
      </c>
      <c r="H30" s="176">
        <v>787.9</v>
      </c>
      <c r="I30" s="176">
        <v>788.59</v>
      </c>
      <c r="J30" s="176">
        <v>789.24</v>
      </c>
      <c r="K30" s="183">
        <v>789.9</v>
      </c>
      <c r="L30" s="183"/>
      <c r="M30" s="183"/>
      <c r="N30" s="183"/>
      <c r="O30" s="183"/>
      <c r="P30" s="183">
        <v>791.9</v>
      </c>
      <c r="Q30" s="183">
        <v>792.38</v>
      </c>
      <c r="R30" s="183">
        <v>792.79</v>
      </c>
      <c r="S30" s="183"/>
      <c r="T30" s="183"/>
      <c r="U30" s="183">
        <v>793.74</v>
      </c>
      <c r="V30" s="192">
        <v>794.38</v>
      </c>
      <c r="W30" s="189">
        <v>795</v>
      </c>
      <c r="X30" s="192">
        <v>795.63</v>
      </c>
      <c r="Y30" s="192">
        <v>796.26</v>
      </c>
      <c r="Z30" s="192">
        <v>796.94</v>
      </c>
      <c r="AA30" s="192"/>
      <c r="AB30" s="192">
        <v>797.73</v>
      </c>
      <c r="AC30" s="192">
        <v>798.36</v>
      </c>
      <c r="AD30" s="192">
        <v>798.96</v>
      </c>
      <c r="AE30" s="192">
        <v>799.33</v>
      </c>
      <c r="AF30" s="192">
        <v>799.95</v>
      </c>
      <c r="AG30" s="192">
        <v>800.57</v>
      </c>
      <c r="AH30" s="169"/>
      <c r="AI30" s="144"/>
      <c r="AJ30" s="144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7" outlineLevel="1">
      <c r="A33" s="33"/>
      <c r="B33" s="36" t="s">
        <v>23</v>
      </c>
      <c r="C33" s="36"/>
      <c r="D33" s="36"/>
      <c r="E33" s="36">
        <f t="shared" ref="E33:E58" si="0">E5</f>
        <v>5296.2349999999997</v>
      </c>
      <c r="F33" s="36">
        <f t="shared" ref="F33:AJ41" si="1">IF(F5=0,E33,F5)</f>
        <v>5296.2349999999997</v>
      </c>
      <c r="G33" s="36">
        <f t="shared" si="1"/>
        <v>5299.6049999999996</v>
      </c>
      <c r="H33" s="36">
        <f t="shared" si="1"/>
        <v>5303.7269999999999</v>
      </c>
      <c r="I33" s="36">
        <f t="shared" si="1"/>
        <v>5307.4629999999997</v>
      </c>
      <c r="J33" s="36">
        <f t="shared" si="1"/>
        <v>5311.6360000000004</v>
      </c>
      <c r="K33" s="36">
        <f t="shared" si="1"/>
        <v>5315.5749999999998</v>
      </c>
      <c r="L33" s="36">
        <f t="shared" si="1"/>
        <v>5315.5749999999998</v>
      </c>
      <c r="M33" s="36">
        <f t="shared" si="1"/>
        <v>5315.5749999999998</v>
      </c>
      <c r="N33" s="36">
        <f t="shared" si="1"/>
        <v>5315.5749999999998</v>
      </c>
      <c r="O33" s="36">
        <f t="shared" si="1"/>
        <v>5315.5749999999998</v>
      </c>
      <c r="P33" s="36">
        <f t="shared" si="1"/>
        <v>5324.4920000000002</v>
      </c>
      <c r="Q33" s="36">
        <f t="shared" si="1"/>
        <v>5326.7560000000003</v>
      </c>
      <c r="R33" s="36">
        <f t="shared" si="1"/>
        <v>5328.6980000000003</v>
      </c>
      <c r="S33" s="36">
        <f t="shared" si="1"/>
        <v>5328.6980000000003</v>
      </c>
      <c r="T33" s="36">
        <f t="shared" si="1"/>
        <v>5328.6980000000003</v>
      </c>
      <c r="U33" s="36">
        <f t="shared" si="1"/>
        <v>5332.79</v>
      </c>
      <c r="V33" s="36">
        <f t="shared" si="1"/>
        <v>5336.5990000000002</v>
      </c>
      <c r="W33" s="36">
        <f t="shared" si="1"/>
        <v>5340.5110000000004</v>
      </c>
      <c r="X33" s="36">
        <f t="shared" si="1"/>
        <v>5344.6610000000001</v>
      </c>
      <c r="Y33" s="36">
        <f t="shared" si="1"/>
        <v>5348.6049999999996</v>
      </c>
      <c r="Z33" s="36">
        <f t="shared" si="1"/>
        <v>5352.5119999999997</v>
      </c>
      <c r="AA33" s="36">
        <f t="shared" si="1"/>
        <v>5352.5119999999997</v>
      </c>
      <c r="AB33" s="36">
        <f t="shared" si="1"/>
        <v>5356.8509999999997</v>
      </c>
      <c r="AC33" s="36">
        <f t="shared" si="1"/>
        <v>5360.8509999999997</v>
      </c>
      <c r="AD33" s="36">
        <f t="shared" si="1"/>
        <v>5364.2340000000004</v>
      </c>
      <c r="AE33" s="36">
        <f t="shared" si="1"/>
        <v>5366.2039999999997</v>
      </c>
      <c r="AF33" s="36">
        <f t="shared" si="1"/>
        <v>5369.7709999999997</v>
      </c>
      <c r="AG33" s="36">
        <f t="shared" si="1"/>
        <v>5373.2110000000002</v>
      </c>
      <c r="AH33" s="36">
        <f t="shared" si="1"/>
        <v>5373.2110000000002</v>
      </c>
      <c r="AI33" s="36">
        <f t="shared" si="1"/>
        <v>5373.2110000000002</v>
      </c>
      <c r="AJ33" s="36">
        <f t="shared" si="1"/>
        <v>5373.2110000000002</v>
      </c>
      <c r="AK33" s="6">
        <v>5299.6049999999996</v>
      </c>
    </row>
    <row r="34" spans="1:37" outlineLevel="1">
      <c r="A34" s="33"/>
      <c r="B34" s="36" t="s">
        <v>24</v>
      </c>
      <c r="C34" s="36"/>
      <c r="D34" s="36"/>
      <c r="E34" s="36">
        <f t="shared" si="0"/>
        <v>1035.395</v>
      </c>
      <c r="F34" s="36">
        <f t="shared" si="1"/>
        <v>1035.395</v>
      </c>
      <c r="G34" s="36">
        <f t="shared" si="1"/>
        <v>1035.9559999999999</v>
      </c>
      <c r="H34" s="36">
        <f t="shared" si="1"/>
        <v>1036.8399999999999</v>
      </c>
      <c r="I34" s="36">
        <f t="shared" si="1"/>
        <v>1037.5550000000001</v>
      </c>
      <c r="J34" s="36">
        <f t="shared" si="1"/>
        <v>1038.3109999999999</v>
      </c>
      <c r="K34" s="36">
        <f t="shared" si="1"/>
        <v>1039.0709999999999</v>
      </c>
      <c r="L34" s="36">
        <f t="shared" si="1"/>
        <v>1039.0709999999999</v>
      </c>
      <c r="M34" s="36">
        <f t="shared" si="1"/>
        <v>1039.0709999999999</v>
      </c>
      <c r="N34" s="36">
        <f t="shared" si="1"/>
        <v>1039.0709999999999</v>
      </c>
      <c r="O34" s="36">
        <f t="shared" si="1"/>
        <v>1039.0709999999999</v>
      </c>
      <c r="P34" s="36">
        <f t="shared" si="1"/>
        <v>1040.866</v>
      </c>
      <c r="Q34" s="36">
        <f t="shared" si="1"/>
        <v>1041.279</v>
      </c>
      <c r="R34" s="36">
        <f t="shared" si="1"/>
        <v>1041.6420000000001</v>
      </c>
      <c r="S34" s="36">
        <f t="shared" si="1"/>
        <v>1041.6420000000001</v>
      </c>
      <c r="T34" s="36">
        <f t="shared" si="1"/>
        <v>1041.6420000000001</v>
      </c>
      <c r="U34" s="36">
        <f t="shared" si="1"/>
        <v>1042.3789999999999</v>
      </c>
      <c r="V34" s="36">
        <f t="shared" si="1"/>
        <v>1043.1869999999999</v>
      </c>
      <c r="W34" s="36">
        <f t="shared" si="1"/>
        <v>1043.883</v>
      </c>
      <c r="X34" s="36">
        <f t="shared" si="1"/>
        <v>1044.722</v>
      </c>
      <c r="Y34" s="36">
        <f t="shared" si="1"/>
        <v>1045.4390000000001</v>
      </c>
      <c r="Z34" s="36">
        <f t="shared" si="1"/>
        <v>1046.1590000000001</v>
      </c>
      <c r="AA34" s="36">
        <f t="shared" si="1"/>
        <v>1046.1590000000001</v>
      </c>
      <c r="AB34" s="36">
        <f t="shared" si="1"/>
        <v>1047.106</v>
      </c>
      <c r="AC34" s="36">
        <f t="shared" si="1"/>
        <v>1047.886</v>
      </c>
      <c r="AD34" s="36">
        <f t="shared" si="1"/>
        <v>1048.585</v>
      </c>
      <c r="AE34" s="36">
        <f t="shared" si="1"/>
        <v>1048.876</v>
      </c>
      <c r="AF34" s="36">
        <f t="shared" si="1"/>
        <v>1049.4860000000001</v>
      </c>
      <c r="AG34" s="36">
        <f t="shared" si="1"/>
        <v>1050.123</v>
      </c>
      <c r="AH34" s="36">
        <f t="shared" si="1"/>
        <v>1050.123</v>
      </c>
      <c r="AI34" s="36">
        <f t="shared" si="1"/>
        <v>1050.123</v>
      </c>
      <c r="AJ34" s="36">
        <f t="shared" si="1"/>
        <v>1050.123</v>
      </c>
      <c r="AK34" s="6">
        <v>1035.9559999999999</v>
      </c>
    </row>
    <row r="35" spans="1:37" outlineLevel="1">
      <c r="A35" s="33"/>
      <c r="B35" s="39" t="s">
        <v>2</v>
      </c>
      <c r="C35" s="36"/>
      <c r="D35" s="36"/>
      <c r="E35" s="36">
        <f t="shared" si="0"/>
        <v>13492</v>
      </c>
      <c r="F35" s="36">
        <f t="shared" si="1"/>
        <v>13492</v>
      </c>
      <c r="G35" s="36">
        <f t="shared" si="1"/>
        <v>13504</v>
      </c>
      <c r="H35" s="36">
        <f t="shared" si="1"/>
        <v>13520</v>
      </c>
      <c r="I35" s="36">
        <f t="shared" si="1"/>
        <v>13534</v>
      </c>
      <c r="J35" s="36">
        <f t="shared" si="1"/>
        <v>13549</v>
      </c>
      <c r="K35" s="36">
        <f t="shared" si="1"/>
        <v>13564</v>
      </c>
      <c r="L35" s="36">
        <f t="shared" si="1"/>
        <v>13564</v>
      </c>
      <c r="M35" s="36">
        <f t="shared" si="1"/>
        <v>13564</v>
      </c>
      <c r="N35" s="36">
        <f t="shared" si="1"/>
        <v>13564</v>
      </c>
      <c r="O35" s="36">
        <f t="shared" si="1"/>
        <v>13564</v>
      </c>
      <c r="P35" s="36">
        <f t="shared" si="1"/>
        <v>13597</v>
      </c>
      <c r="Q35" s="36">
        <f t="shared" si="1"/>
        <v>13606</v>
      </c>
      <c r="R35" s="36">
        <f t="shared" si="1"/>
        <v>13613</v>
      </c>
      <c r="S35" s="36">
        <f t="shared" si="1"/>
        <v>13613</v>
      </c>
      <c r="T35" s="36">
        <f t="shared" si="1"/>
        <v>13613</v>
      </c>
      <c r="U35" s="36">
        <f t="shared" si="1"/>
        <v>13628</v>
      </c>
      <c r="V35" s="36">
        <f t="shared" si="1"/>
        <v>13642</v>
      </c>
      <c r="W35" s="36">
        <f t="shared" si="1"/>
        <v>13657</v>
      </c>
      <c r="X35" s="36">
        <f t="shared" si="1"/>
        <v>13672</v>
      </c>
      <c r="Y35" s="36">
        <f t="shared" si="1"/>
        <v>13687</v>
      </c>
      <c r="Z35" s="36">
        <f t="shared" si="1"/>
        <v>13702</v>
      </c>
      <c r="AA35" s="36">
        <f t="shared" si="1"/>
        <v>13702</v>
      </c>
      <c r="AB35" s="36">
        <f t="shared" si="1"/>
        <v>13718</v>
      </c>
      <c r="AC35" s="36">
        <f t="shared" si="1"/>
        <v>13733</v>
      </c>
      <c r="AD35" s="36">
        <f t="shared" si="1"/>
        <v>13746</v>
      </c>
      <c r="AE35" s="36">
        <f t="shared" si="1"/>
        <v>13753</v>
      </c>
      <c r="AF35" s="36">
        <f t="shared" si="1"/>
        <v>13766</v>
      </c>
      <c r="AG35" s="36">
        <f t="shared" si="1"/>
        <v>13779</v>
      </c>
      <c r="AH35" s="36">
        <f t="shared" si="1"/>
        <v>13779</v>
      </c>
      <c r="AI35" s="36">
        <f t="shared" si="1"/>
        <v>13779</v>
      </c>
      <c r="AJ35" s="36">
        <f t="shared" si="1"/>
        <v>13779</v>
      </c>
      <c r="AK35" s="6">
        <v>13504</v>
      </c>
    </row>
    <row r="36" spans="1:37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  <c r="AK36" s="6">
        <v>23921</v>
      </c>
    </row>
    <row r="37" spans="1:37" outlineLevel="1">
      <c r="A37" s="33"/>
      <c r="B37" s="39" t="s">
        <v>10</v>
      </c>
      <c r="C37" s="36"/>
      <c r="D37" s="36"/>
      <c r="E37" s="36">
        <f t="shared" si="0"/>
        <v>2309.5</v>
      </c>
      <c r="F37" s="36">
        <f t="shared" si="1"/>
        <v>2309.5</v>
      </c>
      <c r="G37" s="36">
        <f t="shared" si="1"/>
        <v>2309.8000000000002</v>
      </c>
      <c r="H37" s="36">
        <f t="shared" si="1"/>
        <v>2312.9</v>
      </c>
      <c r="I37" s="36">
        <f t="shared" si="1"/>
        <v>2315.1999999999998</v>
      </c>
      <c r="J37" s="36">
        <f t="shared" si="1"/>
        <v>2318</v>
      </c>
      <c r="K37" s="36">
        <f t="shared" si="1"/>
        <v>2320.9</v>
      </c>
      <c r="L37" s="36">
        <f t="shared" si="1"/>
        <v>2320.9</v>
      </c>
      <c r="M37" s="36">
        <f t="shared" si="1"/>
        <v>2320.9</v>
      </c>
      <c r="N37" s="36">
        <f t="shared" si="1"/>
        <v>2320.9</v>
      </c>
      <c r="O37" s="36">
        <f t="shared" si="1"/>
        <v>2320.9</v>
      </c>
      <c r="P37" s="36">
        <f t="shared" si="1"/>
        <v>2323.6</v>
      </c>
      <c r="Q37" s="36">
        <f t="shared" si="1"/>
        <v>2324</v>
      </c>
      <c r="R37" s="36">
        <f t="shared" si="1"/>
        <v>2324.1999999999998</v>
      </c>
      <c r="S37" s="36">
        <f t="shared" si="1"/>
        <v>2324.1999999999998</v>
      </c>
      <c r="T37" s="36">
        <f t="shared" si="1"/>
        <v>2324.1999999999998</v>
      </c>
      <c r="U37" s="36">
        <f t="shared" si="1"/>
        <v>2325</v>
      </c>
      <c r="V37" s="36">
        <f t="shared" si="1"/>
        <v>2327.4</v>
      </c>
      <c r="W37" s="36">
        <f t="shared" si="1"/>
        <v>2329.9</v>
      </c>
      <c r="X37" s="36">
        <f t="shared" si="1"/>
        <v>2333</v>
      </c>
      <c r="Y37" s="36">
        <f t="shared" si="1"/>
        <v>2335.6999999999998</v>
      </c>
      <c r="Z37" s="36">
        <f t="shared" si="1"/>
        <v>2338.6</v>
      </c>
      <c r="AA37" s="36">
        <f t="shared" si="1"/>
        <v>2338.6</v>
      </c>
      <c r="AB37" s="36">
        <f t="shared" si="1"/>
        <v>2341.5</v>
      </c>
      <c r="AC37" s="36">
        <f t="shared" si="1"/>
        <v>2344.5</v>
      </c>
      <c r="AD37" s="36">
        <f t="shared" si="1"/>
        <v>2346.6999999999998</v>
      </c>
      <c r="AE37" s="36">
        <f t="shared" si="1"/>
        <v>2347.6</v>
      </c>
      <c r="AF37" s="36">
        <f t="shared" si="1"/>
        <v>2349.8000000000002</v>
      </c>
      <c r="AG37" s="36">
        <f t="shared" si="1"/>
        <v>2352.3000000000002</v>
      </c>
      <c r="AH37" s="36">
        <f t="shared" si="1"/>
        <v>2352.3000000000002</v>
      </c>
      <c r="AI37" s="36">
        <f t="shared" si="1"/>
        <v>2352.3000000000002</v>
      </c>
      <c r="AJ37" s="36">
        <f t="shared" si="1"/>
        <v>2352.3000000000002</v>
      </c>
      <c r="AK37" s="6">
        <v>2309.8000000000002</v>
      </c>
    </row>
    <row r="38" spans="1:37" outlineLevel="1">
      <c r="A38" s="33"/>
      <c r="B38" s="61" t="s">
        <v>26</v>
      </c>
      <c r="C38" s="36"/>
      <c r="D38" s="36"/>
      <c r="E38" s="36">
        <f t="shared" si="0"/>
        <v>1084.5</v>
      </c>
      <c r="F38" s="36">
        <f t="shared" si="1"/>
        <v>1084.5</v>
      </c>
      <c r="G38" s="36">
        <f t="shared" si="1"/>
        <v>1084.7</v>
      </c>
      <c r="H38" s="36">
        <f t="shared" si="1"/>
        <v>1086.8</v>
      </c>
      <c r="I38" s="36">
        <f t="shared" si="1"/>
        <v>1088.0999999999999</v>
      </c>
      <c r="J38" s="36">
        <f t="shared" si="1"/>
        <v>1090</v>
      </c>
      <c r="K38" s="36">
        <f t="shared" si="1"/>
        <v>1091.9000000000001</v>
      </c>
      <c r="L38" s="36">
        <f t="shared" si="1"/>
        <v>1091.9000000000001</v>
      </c>
      <c r="M38" s="36">
        <f t="shared" si="1"/>
        <v>1091.9000000000001</v>
      </c>
      <c r="N38" s="36">
        <f t="shared" si="1"/>
        <v>1091.9000000000001</v>
      </c>
      <c r="O38" s="36">
        <f t="shared" si="1"/>
        <v>1091.9000000000001</v>
      </c>
      <c r="P38" s="36">
        <f t="shared" si="1"/>
        <v>1093.5999999999999</v>
      </c>
      <c r="Q38" s="36">
        <f t="shared" si="1"/>
        <v>1093.8</v>
      </c>
      <c r="R38" s="36">
        <f t="shared" si="1"/>
        <v>1093.9000000000001</v>
      </c>
      <c r="S38" s="36">
        <f t="shared" si="1"/>
        <v>1093.9000000000001</v>
      </c>
      <c r="T38" s="36">
        <f t="shared" si="1"/>
        <v>1093.9000000000001</v>
      </c>
      <c r="U38" s="36">
        <f t="shared" si="1"/>
        <v>1094.5</v>
      </c>
      <c r="V38" s="36">
        <f t="shared" si="1"/>
        <v>1096</v>
      </c>
      <c r="W38" s="36">
        <f t="shared" si="1"/>
        <v>1097.5999999999999</v>
      </c>
      <c r="X38" s="36">
        <f t="shared" si="1"/>
        <v>1099.5999999999999</v>
      </c>
      <c r="Y38" s="36">
        <f t="shared" si="1"/>
        <v>1101.4000000000001</v>
      </c>
      <c r="Z38" s="36">
        <f t="shared" si="1"/>
        <v>1103.3</v>
      </c>
      <c r="AA38" s="36">
        <f t="shared" si="1"/>
        <v>1103.3</v>
      </c>
      <c r="AB38" s="36">
        <f t="shared" si="1"/>
        <v>1105.3</v>
      </c>
      <c r="AC38" s="36">
        <f t="shared" si="1"/>
        <v>1107.3</v>
      </c>
      <c r="AD38" s="36">
        <f t="shared" si="1"/>
        <v>1108.7</v>
      </c>
      <c r="AE38" s="36">
        <f t="shared" si="1"/>
        <v>1109</v>
      </c>
      <c r="AF38" s="36">
        <f t="shared" si="1"/>
        <v>1110.4000000000001</v>
      </c>
      <c r="AG38" s="36">
        <f t="shared" si="1"/>
        <v>1111.9000000000001</v>
      </c>
      <c r="AH38" s="36">
        <f t="shared" si="1"/>
        <v>1111.9000000000001</v>
      </c>
      <c r="AI38" s="36">
        <f t="shared" si="1"/>
        <v>1111.9000000000001</v>
      </c>
      <c r="AJ38" s="36">
        <f t="shared" si="1"/>
        <v>1111.9000000000001</v>
      </c>
      <c r="AK38" s="6">
        <v>1084.7</v>
      </c>
    </row>
    <row r="39" spans="1:37" outlineLevel="1">
      <c r="A39" s="33"/>
      <c r="B39" s="61" t="s">
        <v>11</v>
      </c>
      <c r="C39" s="36"/>
      <c r="D39" s="36"/>
      <c r="E39" s="36">
        <f t="shared" si="0"/>
        <v>150.36000000000001</v>
      </c>
      <c r="F39" s="36">
        <f t="shared" si="1"/>
        <v>150.36000000000001</v>
      </c>
      <c r="G39" s="36">
        <f t="shared" si="1"/>
        <v>150.4</v>
      </c>
      <c r="H39" s="36">
        <f t="shared" si="1"/>
        <v>150.44</v>
      </c>
      <c r="I39" s="36">
        <f t="shared" si="1"/>
        <v>150.56</v>
      </c>
      <c r="J39" s="36">
        <f t="shared" si="1"/>
        <v>150.65</v>
      </c>
      <c r="K39" s="36">
        <f t="shared" si="1"/>
        <v>150.74</v>
      </c>
      <c r="L39" s="36">
        <f t="shared" si="1"/>
        <v>150.74</v>
      </c>
      <c r="M39" s="36">
        <f t="shared" si="1"/>
        <v>150.74</v>
      </c>
      <c r="N39" s="36">
        <f t="shared" si="1"/>
        <v>150.74</v>
      </c>
      <c r="O39" s="36">
        <f t="shared" si="1"/>
        <v>150.74</v>
      </c>
      <c r="P39" s="36">
        <f t="shared" si="1"/>
        <v>150.91999999999999</v>
      </c>
      <c r="Q39" s="36">
        <f t="shared" si="1"/>
        <v>151.01</v>
      </c>
      <c r="R39" s="36">
        <f t="shared" si="1"/>
        <v>151.1</v>
      </c>
      <c r="S39" s="36">
        <f t="shared" si="1"/>
        <v>151.1</v>
      </c>
      <c r="T39" s="36">
        <f t="shared" si="1"/>
        <v>151.1</v>
      </c>
      <c r="U39" s="36">
        <f t="shared" si="1"/>
        <v>151.19999999999999</v>
      </c>
      <c r="V39" s="36">
        <f t="shared" si="1"/>
        <v>151.31</v>
      </c>
      <c r="W39" s="36">
        <f t="shared" si="1"/>
        <v>151.41</v>
      </c>
      <c r="X39" s="36">
        <f t="shared" si="1"/>
        <v>151.52000000000001</v>
      </c>
      <c r="Y39" s="36">
        <f t="shared" si="1"/>
        <v>151.55000000000001</v>
      </c>
      <c r="Z39" s="36">
        <f t="shared" si="1"/>
        <v>151.58000000000001</v>
      </c>
      <c r="AA39" s="36">
        <f t="shared" si="1"/>
        <v>151.58000000000001</v>
      </c>
      <c r="AB39" s="36">
        <f t="shared" si="1"/>
        <v>151.59</v>
      </c>
      <c r="AC39" s="36">
        <f t="shared" si="1"/>
        <v>151.68</v>
      </c>
      <c r="AD39" s="36">
        <f t="shared" si="1"/>
        <v>151.76</v>
      </c>
      <c r="AE39" s="36">
        <f t="shared" si="1"/>
        <v>151.77000000000001</v>
      </c>
      <c r="AF39" s="36">
        <f t="shared" si="1"/>
        <v>151.88</v>
      </c>
      <c r="AG39" s="36">
        <f t="shared" si="1"/>
        <v>152</v>
      </c>
      <c r="AH39" s="36">
        <f t="shared" si="1"/>
        <v>152</v>
      </c>
      <c r="AI39" s="36">
        <f t="shared" si="1"/>
        <v>152</v>
      </c>
      <c r="AJ39" s="36">
        <f t="shared" si="1"/>
        <v>152</v>
      </c>
      <c r="AK39" s="6">
        <v>150.4</v>
      </c>
    </row>
    <row r="40" spans="1:37" outlineLevel="1">
      <c r="A40" s="33"/>
      <c r="B40" s="62" t="s">
        <v>44</v>
      </c>
      <c r="C40" s="36"/>
      <c r="D40" s="36"/>
      <c r="E40" s="36">
        <f t="shared" si="0"/>
        <v>29.081</v>
      </c>
      <c r="F40" s="36">
        <f t="shared" si="1"/>
        <v>29.081</v>
      </c>
      <c r="G40" s="36">
        <f t="shared" si="1"/>
        <v>29.111999999999998</v>
      </c>
      <c r="H40" s="36">
        <f t="shared" si="1"/>
        <v>29.367999999999999</v>
      </c>
      <c r="I40" s="36">
        <f t="shared" si="1"/>
        <v>29.449000000000002</v>
      </c>
      <c r="J40" s="36">
        <f t="shared" si="1"/>
        <v>29.576000000000001</v>
      </c>
      <c r="K40" s="36">
        <f t="shared" si="1"/>
        <v>29.623000000000001</v>
      </c>
      <c r="L40" s="36">
        <f t="shared" si="1"/>
        <v>29.623000000000001</v>
      </c>
      <c r="M40" s="36">
        <f t="shared" si="1"/>
        <v>29.623000000000001</v>
      </c>
      <c r="N40" s="36">
        <f t="shared" si="1"/>
        <v>29.623000000000001</v>
      </c>
      <c r="O40" s="36">
        <f t="shared" si="1"/>
        <v>29.623000000000001</v>
      </c>
      <c r="P40" s="36">
        <f t="shared" si="1"/>
        <v>29.963999999999999</v>
      </c>
      <c r="Q40" s="36">
        <f t="shared" si="1"/>
        <v>30.027999999999999</v>
      </c>
      <c r="R40" s="36">
        <f t="shared" si="1"/>
        <v>30.027999999999999</v>
      </c>
      <c r="S40" s="36">
        <f t="shared" si="1"/>
        <v>30.027999999999999</v>
      </c>
      <c r="T40" s="36">
        <f t="shared" si="1"/>
        <v>30.027999999999999</v>
      </c>
      <c r="U40" s="36">
        <f t="shared" si="1"/>
        <v>30.140999999999998</v>
      </c>
      <c r="V40" s="36">
        <f t="shared" si="1"/>
        <v>30.358000000000001</v>
      </c>
      <c r="W40" s="36">
        <f t="shared" si="1"/>
        <v>30.498000000000001</v>
      </c>
      <c r="X40" s="36">
        <f t="shared" si="1"/>
        <v>30.635000000000002</v>
      </c>
      <c r="Y40" s="36">
        <f t="shared" si="1"/>
        <v>30.859000000000002</v>
      </c>
      <c r="Z40" s="36">
        <f t="shared" si="1"/>
        <v>30.965</v>
      </c>
      <c r="AA40" s="36">
        <f t="shared" si="1"/>
        <v>30.965</v>
      </c>
      <c r="AB40" s="36">
        <f t="shared" si="1"/>
        <v>31.056999999999999</v>
      </c>
      <c r="AC40" s="36">
        <f t="shared" si="1"/>
        <v>31.149000000000001</v>
      </c>
      <c r="AD40" s="36">
        <f t="shared" si="1"/>
        <v>31.242999999999999</v>
      </c>
      <c r="AE40" s="36">
        <f t="shared" si="1"/>
        <v>31.274000000000001</v>
      </c>
      <c r="AF40" s="36">
        <f t="shared" si="1"/>
        <v>31.367000000000001</v>
      </c>
      <c r="AG40" s="36">
        <f t="shared" si="1"/>
        <v>31.460999999999999</v>
      </c>
      <c r="AH40" s="36">
        <f t="shared" si="1"/>
        <v>31.460999999999999</v>
      </c>
      <c r="AI40" s="36">
        <f t="shared" si="1"/>
        <v>31.460999999999999</v>
      </c>
      <c r="AJ40" s="36">
        <f t="shared" si="1"/>
        <v>31.460999999999999</v>
      </c>
      <c r="AK40" s="187">
        <v>29112</v>
      </c>
    </row>
    <row r="41" spans="1:37" outlineLevel="1">
      <c r="A41" s="33"/>
      <c r="B41" s="62" t="s">
        <v>43</v>
      </c>
      <c r="C41" s="36"/>
      <c r="D41" s="36"/>
      <c r="E41" s="36">
        <f t="shared" si="0"/>
        <v>1.726</v>
      </c>
      <c r="F41" s="36">
        <f t="shared" si="1"/>
        <v>1.726</v>
      </c>
      <c r="G41" s="36">
        <f t="shared" si="1"/>
        <v>1.7306999999999999</v>
      </c>
      <c r="H41" s="36">
        <f t="shared" si="1"/>
        <v>1.7354000000000001</v>
      </c>
      <c r="I41" s="36">
        <f t="shared" si="1"/>
        <v>1.7667999999999999</v>
      </c>
      <c r="J41" s="36" t="str">
        <f t="shared" si="1"/>
        <v xml:space="preserve"> </v>
      </c>
      <c r="K41" s="36">
        <f t="shared" si="1"/>
        <v>1.8179000000000001</v>
      </c>
      <c r="L41" s="36">
        <f t="shared" si="1"/>
        <v>1.8179000000000001</v>
      </c>
      <c r="M41" s="36">
        <f t="shared" ref="M41:AJ51" si="2">IF(M13=0,L41,M13)</f>
        <v>1.8179000000000001</v>
      </c>
      <c r="N41" s="36">
        <f t="shared" si="2"/>
        <v>1.8179000000000001</v>
      </c>
      <c r="O41" s="36">
        <f t="shared" si="2"/>
        <v>1.8179000000000001</v>
      </c>
      <c r="P41" s="36">
        <f t="shared" si="2"/>
        <v>1.8304</v>
      </c>
      <c r="Q41" s="36">
        <f t="shared" si="2"/>
        <v>1.8508</v>
      </c>
      <c r="R41" s="36">
        <f t="shared" si="2"/>
        <v>1.8523000000000001</v>
      </c>
      <c r="S41" s="36">
        <f t="shared" si="2"/>
        <v>1.8523000000000001</v>
      </c>
      <c r="T41" s="36">
        <f t="shared" si="2"/>
        <v>1.8523000000000001</v>
      </c>
      <c r="U41" s="36">
        <f t="shared" si="2"/>
        <v>1.8568</v>
      </c>
      <c r="V41" s="36">
        <f t="shared" si="2"/>
        <v>1.8617999999999999</v>
      </c>
      <c r="W41" s="36">
        <f t="shared" si="2"/>
        <v>1.8933</v>
      </c>
      <c r="X41" s="36">
        <f t="shared" si="2"/>
        <v>1.9240999999999999</v>
      </c>
      <c r="Y41" s="36">
        <f t="shared" si="2"/>
        <v>1.9511000000000001</v>
      </c>
      <c r="Z41" s="36">
        <f t="shared" si="2"/>
        <v>1.9550000000000001</v>
      </c>
      <c r="AA41" s="36">
        <f t="shared" si="2"/>
        <v>1.9550000000000001</v>
      </c>
      <c r="AB41" s="36">
        <f t="shared" si="2"/>
        <v>1.9581</v>
      </c>
      <c r="AC41" s="36">
        <f t="shared" si="2"/>
        <v>1.9597</v>
      </c>
      <c r="AD41" s="36">
        <f t="shared" si="2"/>
        <v>1.9612000000000001</v>
      </c>
      <c r="AE41" s="36">
        <f t="shared" si="2"/>
        <v>1.9626999999999999</v>
      </c>
      <c r="AF41" s="36">
        <f t="shared" si="2"/>
        <v>1.9642999999999999</v>
      </c>
      <c r="AG41" s="36">
        <f t="shared" si="2"/>
        <v>1.9658</v>
      </c>
      <c r="AH41" s="36">
        <f t="shared" si="2"/>
        <v>1.9658</v>
      </c>
      <c r="AI41" s="36">
        <f t="shared" si="2"/>
        <v>1.9658</v>
      </c>
      <c r="AJ41" s="36">
        <f t="shared" si="2"/>
        <v>1.9658</v>
      </c>
      <c r="AK41" s="6">
        <v>1.7306999999999999</v>
      </c>
    </row>
    <row r="42" spans="1:37" outlineLevel="1">
      <c r="A42" s="33"/>
      <c r="B42" s="39" t="s">
        <v>1</v>
      </c>
      <c r="C42" s="36"/>
      <c r="D42" s="36"/>
      <c r="E42" s="36">
        <f t="shared" si="0"/>
        <v>698.42</v>
      </c>
      <c r="F42" s="36">
        <f t="shared" ref="F42:U57" si="3">IF(F14=0,E42,F14)</f>
        <v>698.42</v>
      </c>
      <c r="G42" s="36">
        <f t="shared" si="3"/>
        <v>699.13</v>
      </c>
      <c r="H42" s="36">
        <f t="shared" si="3"/>
        <v>699.51</v>
      </c>
      <c r="I42" s="36">
        <f t="shared" si="3"/>
        <v>699.91</v>
      </c>
      <c r="J42" s="36">
        <f t="shared" si="3"/>
        <v>700.46</v>
      </c>
      <c r="K42" s="36">
        <f t="shared" si="3"/>
        <v>700.93</v>
      </c>
      <c r="L42" s="36">
        <f t="shared" si="3"/>
        <v>700.93</v>
      </c>
      <c r="M42" s="36">
        <f t="shared" si="2"/>
        <v>700.93</v>
      </c>
      <c r="N42" s="36">
        <f t="shared" si="2"/>
        <v>700.93</v>
      </c>
      <c r="O42" s="36">
        <f t="shared" si="2"/>
        <v>700.93</v>
      </c>
      <c r="P42" s="36">
        <f t="shared" si="2"/>
        <v>702.45</v>
      </c>
      <c r="Q42" s="36">
        <f t="shared" si="2"/>
        <v>702.97</v>
      </c>
      <c r="R42" s="36">
        <f t="shared" si="2"/>
        <v>703.37</v>
      </c>
      <c r="S42" s="36">
        <f t="shared" si="2"/>
        <v>703.37</v>
      </c>
      <c r="T42" s="36">
        <f t="shared" si="2"/>
        <v>703.37</v>
      </c>
      <c r="U42" s="36">
        <f t="shared" si="2"/>
        <v>704.07</v>
      </c>
      <c r="V42" s="36">
        <f t="shared" si="2"/>
        <v>704.53</v>
      </c>
      <c r="W42" s="36">
        <f t="shared" si="2"/>
        <v>704.96</v>
      </c>
      <c r="X42" s="36">
        <f t="shared" si="2"/>
        <v>705.48</v>
      </c>
      <c r="Y42" s="36">
        <f t="shared" si="2"/>
        <v>706</v>
      </c>
      <c r="Z42" s="36">
        <f t="shared" si="2"/>
        <v>706.45</v>
      </c>
      <c r="AA42" s="36">
        <f t="shared" si="2"/>
        <v>706.45</v>
      </c>
      <c r="AB42" s="36">
        <f t="shared" si="2"/>
        <v>706.86</v>
      </c>
      <c r="AC42" s="36">
        <f t="shared" si="2"/>
        <v>707.37</v>
      </c>
      <c r="AD42" s="36">
        <f t="shared" si="2"/>
        <v>707.78</v>
      </c>
      <c r="AE42" s="36">
        <f t="shared" si="2"/>
        <v>707.95</v>
      </c>
      <c r="AF42" s="36">
        <f t="shared" si="2"/>
        <v>708.48</v>
      </c>
      <c r="AG42" s="36">
        <f t="shared" si="2"/>
        <v>708.98</v>
      </c>
      <c r="AH42" s="36">
        <f t="shared" si="2"/>
        <v>708.98</v>
      </c>
      <c r="AI42" s="36">
        <f t="shared" si="2"/>
        <v>708.98</v>
      </c>
      <c r="AJ42" s="36">
        <f t="shared" si="2"/>
        <v>708.98</v>
      </c>
      <c r="AK42" s="6">
        <v>699.13</v>
      </c>
    </row>
    <row r="43" spans="1:37" outlineLevel="1">
      <c r="A43" s="33"/>
      <c r="B43" s="39" t="s">
        <v>41</v>
      </c>
      <c r="C43" s="36"/>
      <c r="D43" s="36"/>
      <c r="E43" s="36">
        <f t="shared" si="0"/>
        <v>626.11</v>
      </c>
      <c r="F43" s="36">
        <f t="shared" si="3"/>
        <v>626.11</v>
      </c>
      <c r="G43" s="36">
        <f t="shared" si="3"/>
        <v>626.73</v>
      </c>
      <c r="H43" s="36">
        <f t="shared" si="3"/>
        <v>627.12</v>
      </c>
      <c r="I43" s="36">
        <f t="shared" si="3"/>
        <v>627.51</v>
      </c>
      <c r="J43" s="36">
        <f t="shared" si="3"/>
        <v>628.02</v>
      </c>
      <c r="K43" s="36">
        <f t="shared" si="3"/>
        <v>628.55999999999995</v>
      </c>
      <c r="L43" s="36">
        <f t="shared" si="3"/>
        <v>628.55999999999995</v>
      </c>
      <c r="M43" s="36">
        <f t="shared" si="2"/>
        <v>628.55999999999995</v>
      </c>
      <c r="N43" s="36">
        <f t="shared" si="2"/>
        <v>628.55999999999995</v>
      </c>
      <c r="O43" s="36">
        <f t="shared" si="2"/>
        <v>628.55999999999995</v>
      </c>
      <c r="P43" s="36">
        <f t="shared" si="2"/>
        <v>630.05999999999995</v>
      </c>
      <c r="Q43" s="36">
        <f t="shared" si="2"/>
        <v>630.53</v>
      </c>
      <c r="R43" s="36">
        <f t="shared" si="2"/>
        <v>631.01</v>
      </c>
      <c r="S43" s="36">
        <f t="shared" si="2"/>
        <v>631.01</v>
      </c>
      <c r="T43" s="36">
        <f t="shared" si="2"/>
        <v>631.01</v>
      </c>
      <c r="U43" s="36">
        <f t="shared" si="2"/>
        <v>631.51</v>
      </c>
      <c r="V43" s="36">
        <f t="shared" si="2"/>
        <v>631.98</v>
      </c>
      <c r="W43" s="36">
        <f t="shared" si="2"/>
        <v>632.41999999999996</v>
      </c>
      <c r="X43" s="36">
        <f t="shared" si="2"/>
        <v>632.86</v>
      </c>
      <c r="Y43" s="36">
        <f t="shared" si="2"/>
        <v>633.33000000000004</v>
      </c>
      <c r="Z43" s="36">
        <f t="shared" si="2"/>
        <v>633.71</v>
      </c>
      <c r="AA43" s="36">
        <f t="shared" si="2"/>
        <v>633.71</v>
      </c>
      <c r="AB43" s="36">
        <f t="shared" si="2"/>
        <v>634.02</v>
      </c>
      <c r="AC43" s="36">
        <f t="shared" si="2"/>
        <v>634.54999999999995</v>
      </c>
      <c r="AD43" s="36">
        <f t="shared" si="2"/>
        <v>634.86</v>
      </c>
      <c r="AE43" s="36">
        <f t="shared" si="2"/>
        <v>635</v>
      </c>
      <c r="AF43" s="36">
        <f t="shared" si="2"/>
        <v>635.47</v>
      </c>
      <c r="AG43" s="36">
        <f t="shared" si="2"/>
        <v>635.91</v>
      </c>
      <c r="AH43" s="36">
        <f t="shared" si="2"/>
        <v>635.91</v>
      </c>
      <c r="AI43" s="36">
        <f t="shared" si="2"/>
        <v>635.91</v>
      </c>
      <c r="AJ43" s="36">
        <f t="shared" si="2"/>
        <v>635.91</v>
      </c>
      <c r="AK43" s="6">
        <v>626.73</v>
      </c>
    </row>
    <row r="44" spans="1:37" outlineLevel="1">
      <c r="A44" s="33"/>
      <c r="B44" s="39" t="s">
        <v>12</v>
      </c>
      <c r="C44" s="36"/>
      <c r="D44" s="36"/>
      <c r="E44" s="36">
        <f t="shared" si="0"/>
        <v>1670.4</v>
      </c>
      <c r="F44" s="36">
        <f t="shared" si="3"/>
        <v>1670.4</v>
      </c>
      <c r="G44" s="36">
        <f t="shared" si="3"/>
        <v>1672.8</v>
      </c>
      <c r="H44" s="36">
        <f t="shared" si="3"/>
        <v>1674.5</v>
      </c>
      <c r="I44" s="36">
        <f t="shared" si="3"/>
        <v>1676.1</v>
      </c>
      <c r="J44" s="36">
        <f t="shared" si="3"/>
        <v>1677.5</v>
      </c>
      <c r="K44" s="36">
        <f t="shared" si="3"/>
        <v>1679</v>
      </c>
      <c r="L44" s="36">
        <f t="shared" si="3"/>
        <v>1679</v>
      </c>
      <c r="M44" s="36">
        <f t="shared" si="2"/>
        <v>1679</v>
      </c>
      <c r="N44" s="36">
        <f t="shared" si="2"/>
        <v>1679</v>
      </c>
      <c r="O44" s="36">
        <f t="shared" si="2"/>
        <v>1679</v>
      </c>
      <c r="P44" s="36">
        <f t="shared" si="2"/>
        <v>1683.5</v>
      </c>
      <c r="Q44" s="36">
        <f t="shared" si="2"/>
        <v>1684.4</v>
      </c>
      <c r="R44" s="36">
        <f t="shared" si="2"/>
        <v>1685.4</v>
      </c>
      <c r="S44" s="36">
        <f t="shared" si="2"/>
        <v>1685.4</v>
      </c>
      <c r="T44" s="36">
        <f t="shared" si="2"/>
        <v>1685.4</v>
      </c>
      <c r="U44" s="36">
        <f t="shared" si="2"/>
        <v>1688.1</v>
      </c>
      <c r="V44" s="36">
        <f t="shared" si="2"/>
        <v>1689.7</v>
      </c>
      <c r="W44" s="36">
        <f t="shared" si="2"/>
        <v>1691.5</v>
      </c>
      <c r="X44" s="36">
        <f t="shared" si="2"/>
        <v>1693.1</v>
      </c>
      <c r="Y44" s="36">
        <f t="shared" si="2"/>
        <v>1694.5</v>
      </c>
      <c r="Z44" s="36">
        <f t="shared" si="2"/>
        <v>1695.8</v>
      </c>
      <c r="AA44" s="36">
        <f t="shared" si="2"/>
        <v>1695.8</v>
      </c>
      <c r="AB44" s="36">
        <f t="shared" si="2"/>
        <v>1697.8</v>
      </c>
      <c r="AC44" s="36">
        <f t="shared" si="2"/>
        <v>1699.3</v>
      </c>
      <c r="AD44" s="36">
        <f t="shared" si="2"/>
        <v>1700.4</v>
      </c>
      <c r="AE44" s="36">
        <f t="shared" si="2"/>
        <v>1701.2</v>
      </c>
      <c r="AF44" s="36">
        <f t="shared" si="2"/>
        <v>1702.4</v>
      </c>
      <c r="AG44" s="36">
        <f t="shared" si="2"/>
        <v>1703.6</v>
      </c>
      <c r="AH44" s="36">
        <f t="shared" si="2"/>
        <v>1703.6</v>
      </c>
      <c r="AI44" s="36">
        <f t="shared" si="2"/>
        <v>1703.6</v>
      </c>
      <c r="AJ44" s="36">
        <f t="shared" si="2"/>
        <v>1703.6</v>
      </c>
      <c r="AK44" s="6">
        <v>1672.8</v>
      </c>
    </row>
    <row r="45" spans="1:37" outlineLevel="1">
      <c r="A45" s="33"/>
      <c r="B45" s="39" t="s">
        <v>13</v>
      </c>
      <c r="C45" s="36"/>
      <c r="D45" s="36"/>
      <c r="E45" s="36">
        <f t="shared" si="0"/>
        <v>25.567</v>
      </c>
      <c r="F45" s="36">
        <f t="shared" si="3"/>
        <v>25.567</v>
      </c>
      <c r="G45" s="36">
        <f t="shared" si="3"/>
        <v>25.568999999999999</v>
      </c>
      <c r="H45" s="36">
        <f t="shared" si="3"/>
        <v>25.600999999999999</v>
      </c>
      <c r="I45" s="36">
        <f t="shared" si="3"/>
        <v>25.61</v>
      </c>
      <c r="J45" s="36">
        <f t="shared" si="3"/>
        <v>25.623000000000001</v>
      </c>
      <c r="K45" s="36">
        <f t="shared" si="3"/>
        <v>25.638999999999999</v>
      </c>
      <c r="L45" s="36">
        <f t="shared" si="3"/>
        <v>25.638999999999999</v>
      </c>
      <c r="M45" s="36">
        <f t="shared" si="2"/>
        <v>25.638999999999999</v>
      </c>
      <c r="N45" s="36">
        <f t="shared" si="2"/>
        <v>25.638999999999999</v>
      </c>
      <c r="O45" s="36">
        <f t="shared" si="2"/>
        <v>25.638999999999999</v>
      </c>
      <c r="P45" s="36">
        <f t="shared" si="2"/>
        <v>25.66</v>
      </c>
      <c r="Q45" s="36">
        <f t="shared" si="2"/>
        <v>25.678999999999998</v>
      </c>
      <c r="R45" s="36">
        <f t="shared" si="2"/>
        <v>25.68</v>
      </c>
      <c r="S45" s="36">
        <f t="shared" si="2"/>
        <v>25.68</v>
      </c>
      <c r="T45" s="36">
        <f t="shared" si="2"/>
        <v>25.68</v>
      </c>
      <c r="U45" s="36">
        <f t="shared" si="2"/>
        <v>25.696000000000002</v>
      </c>
      <c r="V45" s="36">
        <f t="shared" si="2"/>
        <v>25.731000000000002</v>
      </c>
      <c r="W45" s="36">
        <f t="shared" si="2"/>
        <v>25.776</v>
      </c>
      <c r="X45" s="36">
        <f t="shared" si="2"/>
        <v>25.798999999999999</v>
      </c>
      <c r="Y45" s="36">
        <f t="shared" si="2"/>
        <v>25.841999999999999</v>
      </c>
      <c r="Z45" s="36">
        <f t="shared" si="2"/>
        <v>25.876999999999999</v>
      </c>
      <c r="AA45" s="36">
        <f t="shared" si="2"/>
        <v>25.876999999999999</v>
      </c>
      <c r="AB45" s="36">
        <f t="shared" si="2"/>
        <v>25.905999999999999</v>
      </c>
      <c r="AC45" s="36">
        <f t="shared" si="2"/>
        <v>25.928999999999998</v>
      </c>
      <c r="AD45" s="36">
        <f t="shared" si="2"/>
        <v>25.957999999999998</v>
      </c>
      <c r="AE45" s="36">
        <f t="shared" si="2"/>
        <v>25.963000000000001</v>
      </c>
      <c r="AF45" s="36">
        <f t="shared" si="2"/>
        <v>26.004000000000001</v>
      </c>
      <c r="AG45" s="36">
        <f t="shared" si="2"/>
        <v>26.036999999999999</v>
      </c>
      <c r="AH45" s="36">
        <f t="shared" si="2"/>
        <v>26.036999999999999</v>
      </c>
      <c r="AI45" s="36">
        <f t="shared" si="2"/>
        <v>26.036999999999999</v>
      </c>
      <c r="AJ45" s="36">
        <f t="shared" si="2"/>
        <v>26.036999999999999</v>
      </c>
      <c r="AK45" s="6">
        <v>25.568999999999999</v>
      </c>
    </row>
    <row r="46" spans="1:37" outlineLevel="1">
      <c r="A46" s="33"/>
      <c r="B46" s="39" t="s">
        <v>14</v>
      </c>
      <c r="C46" s="36"/>
      <c r="D46" s="36"/>
      <c r="E46" s="36">
        <f t="shared" si="0"/>
        <v>4.4739000000000004</v>
      </c>
      <c r="F46" s="36">
        <f t="shared" si="3"/>
        <v>4.4739000000000004</v>
      </c>
      <c r="G46" s="36">
        <f t="shared" si="3"/>
        <v>4.4833999999999996</v>
      </c>
      <c r="H46" s="36">
        <f t="shared" si="3"/>
        <v>4.4865000000000004</v>
      </c>
      <c r="I46" s="36">
        <f t="shared" si="3"/>
        <v>4.4897</v>
      </c>
      <c r="J46" s="36">
        <f t="shared" si="3"/>
        <v>4.4923000000000002</v>
      </c>
      <c r="K46" s="36">
        <f t="shared" si="3"/>
        <v>4.4962</v>
      </c>
      <c r="L46" s="36">
        <f t="shared" si="3"/>
        <v>4.4962</v>
      </c>
      <c r="M46" s="36">
        <f t="shared" si="2"/>
        <v>4.4962</v>
      </c>
      <c r="N46" s="36">
        <f t="shared" si="2"/>
        <v>4.4962</v>
      </c>
      <c r="O46" s="36">
        <f t="shared" si="2"/>
        <v>4.4962</v>
      </c>
      <c r="P46" s="36">
        <f t="shared" si="2"/>
        <v>4.5157999999999996</v>
      </c>
      <c r="Q46" s="36">
        <f t="shared" si="2"/>
        <v>4.5205000000000002</v>
      </c>
      <c r="R46" s="36">
        <f t="shared" si="2"/>
        <v>4.5256999999999996</v>
      </c>
      <c r="S46" s="36">
        <f t="shared" si="2"/>
        <v>4.5256999999999996</v>
      </c>
      <c r="T46" s="36">
        <f t="shared" si="2"/>
        <v>4.5256999999999996</v>
      </c>
      <c r="U46" s="36">
        <f t="shared" si="2"/>
        <v>4.54</v>
      </c>
      <c r="V46" s="36">
        <f t="shared" si="2"/>
        <v>4.5448000000000004</v>
      </c>
      <c r="W46" s="36">
        <f t="shared" si="2"/>
        <v>4.5496999999999996</v>
      </c>
      <c r="X46" s="36">
        <f t="shared" si="2"/>
        <v>4.5545999999999998</v>
      </c>
      <c r="Y46" s="36">
        <f t="shared" si="2"/>
        <v>4.5597000000000003</v>
      </c>
      <c r="Z46" s="36">
        <f t="shared" si="2"/>
        <v>4.5648999999999997</v>
      </c>
      <c r="AA46" s="36">
        <f t="shared" si="2"/>
        <v>4.5648999999999997</v>
      </c>
      <c r="AB46" s="36">
        <f t="shared" si="2"/>
        <v>4.5744999999999996</v>
      </c>
      <c r="AC46" s="36">
        <f t="shared" si="2"/>
        <v>4.5792000000000002</v>
      </c>
      <c r="AD46" s="36">
        <f t="shared" si="2"/>
        <v>4.5839999999999996</v>
      </c>
      <c r="AE46" s="36">
        <f t="shared" si="2"/>
        <v>4.5888</v>
      </c>
      <c r="AF46" s="36">
        <f t="shared" si="2"/>
        <v>4.5930999999999997</v>
      </c>
      <c r="AG46" s="36">
        <f t="shared" si="2"/>
        <v>4.5978000000000003</v>
      </c>
      <c r="AH46" s="36">
        <f t="shared" si="2"/>
        <v>4.5978000000000003</v>
      </c>
      <c r="AI46" s="36">
        <f t="shared" si="2"/>
        <v>4.5978000000000003</v>
      </c>
      <c r="AJ46" s="36">
        <f t="shared" si="2"/>
        <v>4.5978000000000003</v>
      </c>
      <c r="AK46" s="6">
        <v>4.4833999999999996</v>
      </c>
    </row>
    <row r="47" spans="1:37" outlineLevel="1">
      <c r="A47" s="33"/>
      <c r="B47" s="39" t="s">
        <v>15</v>
      </c>
      <c r="C47" s="36"/>
      <c r="D47" s="36"/>
      <c r="E47" s="36">
        <f t="shared" si="0"/>
        <v>72.456999999999994</v>
      </c>
      <c r="F47" s="36">
        <f t="shared" si="3"/>
        <v>72.456999999999994</v>
      </c>
      <c r="G47" s="36">
        <f t="shared" si="3"/>
        <v>72.456999999999994</v>
      </c>
      <c r="H47" s="36">
        <f t="shared" si="3"/>
        <v>72.456999999999994</v>
      </c>
      <c r="I47" s="36">
        <f t="shared" si="3"/>
        <v>72.456999999999994</v>
      </c>
      <c r="J47" s="36">
        <f t="shared" si="3"/>
        <v>72.457999999999998</v>
      </c>
      <c r="K47" s="36">
        <f t="shared" si="3"/>
        <v>72.457999999999998</v>
      </c>
      <c r="L47" s="36">
        <f t="shared" si="3"/>
        <v>72.457999999999998</v>
      </c>
      <c r="M47" s="36">
        <f t="shared" si="2"/>
        <v>72.457999999999998</v>
      </c>
      <c r="N47" s="36">
        <f t="shared" si="2"/>
        <v>72.457999999999998</v>
      </c>
      <c r="O47" s="36">
        <f t="shared" si="2"/>
        <v>72.457999999999998</v>
      </c>
      <c r="P47" s="36">
        <f t="shared" si="2"/>
        <v>72.457999999999998</v>
      </c>
      <c r="Q47" s="36">
        <f t="shared" si="2"/>
        <v>72.457999999999998</v>
      </c>
      <c r="R47" s="36">
        <f t="shared" si="2"/>
        <v>72.459000000000003</v>
      </c>
      <c r="S47" s="36">
        <f t="shared" si="2"/>
        <v>72.459000000000003</v>
      </c>
      <c r="T47" s="36">
        <f t="shared" si="2"/>
        <v>72.459000000000003</v>
      </c>
      <c r="U47" s="36">
        <f t="shared" si="2"/>
        <v>72.459000000000003</v>
      </c>
      <c r="V47" s="36">
        <f t="shared" si="2"/>
        <v>72.459000000000003</v>
      </c>
      <c r="W47" s="36">
        <f t="shared" si="2"/>
        <v>72.459000000000003</v>
      </c>
      <c r="X47" s="36">
        <f t="shared" si="2"/>
        <v>72.459000000000003</v>
      </c>
      <c r="Y47" s="36">
        <f t="shared" si="2"/>
        <v>72.459999999999994</v>
      </c>
      <c r="Z47" s="36">
        <f t="shared" si="2"/>
        <v>72.459999999999994</v>
      </c>
      <c r="AA47" s="36">
        <f t="shared" si="2"/>
        <v>72.459999999999994</v>
      </c>
      <c r="AB47" s="36">
        <f t="shared" si="2"/>
        <v>72.462999999999994</v>
      </c>
      <c r="AC47" s="36">
        <f t="shared" si="2"/>
        <v>72.463999999999999</v>
      </c>
      <c r="AD47" s="36">
        <f t="shared" si="2"/>
        <v>72.463999999999999</v>
      </c>
      <c r="AE47" s="36">
        <f t="shared" si="2"/>
        <v>72.463999999999999</v>
      </c>
      <c r="AF47" s="36">
        <f t="shared" si="2"/>
        <v>72.463999999999999</v>
      </c>
      <c r="AG47" s="36">
        <f t="shared" si="2"/>
        <v>72.465000000000003</v>
      </c>
      <c r="AH47" s="36">
        <f t="shared" si="2"/>
        <v>72.465000000000003</v>
      </c>
      <c r="AI47" s="36">
        <f t="shared" si="2"/>
        <v>72.465000000000003</v>
      </c>
      <c r="AJ47" s="36">
        <f t="shared" si="2"/>
        <v>72.465000000000003</v>
      </c>
      <c r="AK47" s="6">
        <v>72.456999999999994</v>
      </c>
    </row>
    <row r="48" spans="1:37" outlineLevel="1">
      <c r="A48" s="33"/>
      <c r="B48" s="39" t="s">
        <v>16</v>
      </c>
      <c r="C48" s="36"/>
      <c r="D48" s="36"/>
      <c r="E48" s="36">
        <f t="shared" si="0"/>
        <v>369.16</v>
      </c>
      <c r="F48" s="36">
        <f t="shared" si="3"/>
        <v>369.16</v>
      </c>
      <c r="G48" s="36">
        <f t="shared" si="3"/>
        <v>369.98</v>
      </c>
      <c r="H48" s="36">
        <f t="shared" si="3"/>
        <v>370.26</v>
      </c>
      <c r="I48" s="36">
        <f t="shared" si="3"/>
        <v>370.56</v>
      </c>
      <c r="J48" s="36">
        <f t="shared" si="3"/>
        <v>370.85</v>
      </c>
      <c r="K48" s="36">
        <f t="shared" si="3"/>
        <v>371.14</v>
      </c>
      <c r="L48" s="36">
        <f t="shared" si="3"/>
        <v>371.14</v>
      </c>
      <c r="M48" s="36">
        <f t="shared" si="2"/>
        <v>371.14</v>
      </c>
      <c r="N48" s="36">
        <f t="shared" si="2"/>
        <v>371.14</v>
      </c>
      <c r="O48" s="36">
        <f t="shared" si="2"/>
        <v>371.14</v>
      </c>
      <c r="P48" s="36">
        <f t="shared" si="2"/>
        <v>372.55</v>
      </c>
      <c r="Q48" s="36">
        <f t="shared" si="2"/>
        <v>372.84</v>
      </c>
      <c r="R48" s="36">
        <f t="shared" si="2"/>
        <v>373.11</v>
      </c>
      <c r="S48" s="36">
        <f t="shared" si="2"/>
        <v>373.11</v>
      </c>
      <c r="T48" s="36">
        <f t="shared" si="2"/>
        <v>373.11</v>
      </c>
      <c r="U48" s="36">
        <f t="shared" si="2"/>
        <v>373.92</v>
      </c>
      <c r="V48" s="36">
        <f t="shared" si="2"/>
        <v>374.2</v>
      </c>
      <c r="W48" s="36">
        <f t="shared" si="2"/>
        <v>374.47</v>
      </c>
      <c r="X48" s="36">
        <f t="shared" si="2"/>
        <v>374.75</v>
      </c>
      <c r="Y48" s="36">
        <f t="shared" si="2"/>
        <v>375.05</v>
      </c>
      <c r="Z48" s="36">
        <f t="shared" si="2"/>
        <v>375.35</v>
      </c>
      <c r="AA48" s="36">
        <f t="shared" si="2"/>
        <v>375.35</v>
      </c>
      <c r="AB48" s="36">
        <f t="shared" si="2"/>
        <v>375.9</v>
      </c>
      <c r="AC48" s="36">
        <f t="shared" si="2"/>
        <v>376.19</v>
      </c>
      <c r="AD48" s="36">
        <f t="shared" si="2"/>
        <v>376.49</v>
      </c>
      <c r="AE48" s="36">
        <f t="shared" si="2"/>
        <v>376.75</v>
      </c>
      <c r="AF48" s="36">
        <f t="shared" si="2"/>
        <v>377.03</v>
      </c>
      <c r="AG48" s="36">
        <f t="shared" si="2"/>
        <v>377.31</v>
      </c>
      <c r="AH48" s="36">
        <f t="shared" si="2"/>
        <v>377.31</v>
      </c>
      <c r="AI48" s="36">
        <f t="shared" si="2"/>
        <v>377.31</v>
      </c>
      <c r="AJ48" s="36">
        <f t="shared" si="2"/>
        <v>377.31</v>
      </c>
      <c r="AK48" s="6">
        <v>369.98</v>
      </c>
    </row>
    <row r="49" spans="1:37" outlineLevel="1">
      <c r="A49" s="33"/>
      <c r="B49" s="39" t="s">
        <v>17</v>
      </c>
      <c r="C49" s="36"/>
      <c r="D49" s="36"/>
      <c r="E49" s="36">
        <f t="shared" si="0"/>
        <v>144.65600000000001</v>
      </c>
      <c r="F49" s="36">
        <f t="shared" si="3"/>
        <v>144.65600000000001</v>
      </c>
      <c r="G49" s="36">
        <f t="shared" si="3"/>
        <v>145.98599999999999</v>
      </c>
      <c r="H49" s="36">
        <f t="shared" si="3"/>
        <v>146.41300000000001</v>
      </c>
      <c r="I49" s="36">
        <f t="shared" si="3"/>
        <v>146.92699999999999</v>
      </c>
      <c r="J49" s="36">
        <f t="shared" si="3"/>
        <v>147.44300000000001</v>
      </c>
      <c r="K49" s="36">
        <f t="shared" si="3"/>
        <v>147.91300000000001</v>
      </c>
      <c r="L49" s="36">
        <f t="shared" si="3"/>
        <v>147.91300000000001</v>
      </c>
      <c r="M49" s="36">
        <f t="shared" si="2"/>
        <v>147.91300000000001</v>
      </c>
      <c r="N49" s="36">
        <f t="shared" si="2"/>
        <v>147.91300000000001</v>
      </c>
      <c r="O49" s="36">
        <f t="shared" si="2"/>
        <v>147.91300000000001</v>
      </c>
      <c r="P49" s="36">
        <f t="shared" si="2"/>
        <v>150.27199999999999</v>
      </c>
      <c r="Q49" s="36">
        <f t="shared" si="2"/>
        <v>150.80799999999999</v>
      </c>
      <c r="R49" s="36">
        <f t="shared" si="2"/>
        <v>151.30500000000001</v>
      </c>
      <c r="S49" s="36">
        <f t="shared" si="2"/>
        <v>151.30500000000001</v>
      </c>
      <c r="T49" s="36">
        <f t="shared" si="2"/>
        <v>151.30500000000001</v>
      </c>
      <c r="U49" s="36">
        <f t="shared" si="2"/>
        <v>152.65199999999999</v>
      </c>
      <c r="V49" s="36">
        <f t="shared" si="2"/>
        <v>153.14500000000001</v>
      </c>
      <c r="W49" s="36">
        <f t="shared" si="2"/>
        <v>153.70099999999999</v>
      </c>
      <c r="X49" s="36">
        <f t="shared" si="2"/>
        <v>154.239</v>
      </c>
      <c r="Y49" s="36">
        <f t="shared" si="2"/>
        <v>154.77799999999999</v>
      </c>
      <c r="Z49" s="36">
        <f t="shared" si="2"/>
        <v>155.32</v>
      </c>
      <c r="AA49" s="36">
        <f t="shared" si="2"/>
        <v>155.32</v>
      </c>
      <c r="AB49" s="36">
        <f t="shared" si="2"/>
        <v>156.1</v>
      </c>
      <c r="AC49" s="36">
        <f t="shared" si="2"/>
        <v>156.636</v>
      </c>
      <c r="AD49" s="36">
        <f t="shared" si="2"/>
        <v>157.15899999999999</v>
      </c>
      <c r="AE49" s="36">
        <f t="shared" si="2"/>
        <v>157.55199999999999</v>
      </c>
      <c r="AF49" s="36">
        <f t="shared" si="2"/>
        <v>158.001</v>
      </c>
      <c r="AG49" s="36">
        <f t="shared" si="2"/>
        <v>158.46899999999999</v>
      </c>
      <c r="AH49" s="36">
        <f t="shared" si="2"/>
        <v>158.46899999999999</v>
      </c>
      <c r="AI49" s="36">
        <f t="shared" si="2"/>
        <v>158.46899999999999</v>
      </c>
      <c r="AJ49" s="36">
        <f t="shared" si="2"/>
        <v>158.46899999999999</v>
      </c>
      <c r="AK49" s="6">
        <v>145.98599999999999</v>
      </c>
    </row>
    <row r="50" spans="1:37" outlineLevel="1">
      <c r="A50" s="33"/>
      <c r="B50" s="60" t="s">
        <v>98</v>
      </c>
      <c r="C50" s="36"/>
      <c r="D50" s="36"/>
      <c r="E50" s="36">
        <f t="shared" si="0"/>
        <v>4263.5</v>
      </c>
      <c r="F50" s="36">
        <f t="shared" si="3"/>
        <v>4263.5</v>
      </c>
      <c r="G50" s="36">
        <f t="shared" si="3"/>
        <v>4264.6000000000004</v>
      </c>
      <c r="H50" s="36">
        <f t="shared" si="3"/>
        <v>4271.3</v>
      </c>
      <c r="I50" s="36">
        <f t="shared" si="3"/>
        <v>4277.1000000000004</v>
      </c>
      <c r="J50" s="36">
        <f t="shared" si="3"/>
        <v>4283.6000000000004</v>
      </c>
      <c r="K50" s="36">
        <f t="shared" si="3"/>
        <v>4289.6000000000004</v>
      </c>
      <c r="L50" s="36">
        <f t="shared" si="3"/>
        <v>4289.6000000000004</v>
      </c>
      <c r="M50" s="36">
        <f t="shared" si="2"/>
        <v>4289.6000000000004</v>
      </c>
      <c r="N50" s="36">
        <f t="shared" si="2"/>
        <v>4289.6000000000004</v>
      </c>
      <c r="O50" s="36">
        <f t="shared" si="2"/>
        <v>4289.6000000000004</v>
      </c>
      <c r="P50" s="36">
        <f t="shared" si="2"/>
        <v>4299.6000000000004</v>
      </c>
      <c r="Q50" s="36">
        <f t="shared" si="2"/>
        <v>4302.8999999999996</v>
      </c>
      <c r="R50" s="36">
        <f t="shared" si="2"/>
        <v>4305.5</v>
      </c>
      <c r="S50" s="36">
        <f t="shared" si="2"/>
        <v>4305.5</v>
      </c>
      <c r="T50" s="36">
        <f t="shared" si="2"/>
        <v>4305.5</v>
      </c>
      <c r="U50" s="36">
        <f t="shared" si="2"/>
        <v>4308.8999999999996</v>
      </c>
      <c r="V50" s="36">
        <f t="shared" si="2"/>
        <v>4315</v>
      </c>
      <c r="W50" s="36">
        <f t="shared" si="2"/>
        <v>4320.8</v>
      </c>
      <c r="X50" s="36">
        <f t="shared" si="2"/>
        <v>4327.2</v>
      </c>
      <c r="Y50" s="36">
        <f t="shared" si="2"/>
        <v>4333.1000000000004</v>
      </c>
      <c r="Z50" s="36">
        <f t="shared" si="2"/>
        <v>4339</v>
      </c>
      <c r="AA50" s="36">
        <f t="shared" si="2"/>
        <v>4339</v>
      </c>
      <c r="AB50" s="36">
        <f t="shared" si="2"/>
        <v>4344.8</v>
      </c>
      <c r="AC50" s="36">
        <f t="shared" si="2"/>
        <v>4351</v>
      </c>
      <c r="AD50" s="36">
        <f t="shared" si="2"/>
        <v>4356.3</v>
      </c>
      <c r="AE50" s="36">
        <f t="shared" si="2"/>
        <v>4359</v>
      </c>
      <c r="AF50" s="36">
        <f t="shared" si="2"/>
        <v>4364.3999999999996</v>
      </c>
      <c r="AG50" s="36">
        <f t="shared" si="2"/>
        <v>4369.3999999999996</v>
      </c>
      <c r="AH50" s="36">
        <f t="shared" si="2"/>
        <v>4369.3999999999996</v>
      </c>
      <c r="AI50" s="36">
        <f t="shared" si="2"/>
        <v>4369.3999999999996</v>
      </c>
      <c r="AJ50" s="36">
        <f t="shared" si="2"/>
        <v>4369.3999999999996</v>
      </c>
      <c r="AK50" s="6">
        <v>4264.6000000000004</v>
      </c>
    </row>
    <row r="51" spans="1:37" outlineLevel="1">
      <c r="A51" s="33"/>
      <c r="B51" s="63" t="s">
        <v>95</v>
      </c>
      <c r="C51" s="36"/>
      <c r="D51" s="36"/>
      <c r="E51" s="36">
        <f t="shared" si="0"/>
        <v>38.365000000000002</v>
      </c>
      <c r="F51" s="36">
        <f t="shared" si="3"/>
        <v>38.365000000000002</v>
      </c>
      <c r="G51" s="36">
        <f t="shared" si="3"/>
        <v>38.392000000000003</v>
      </c>
      <c r="H51" s="36">
        <f t="shared" si="3"/>
        <v>38.576999999999998</v>
      </c>
      <c r="I51" s="36">
        <f t="shared" si="3"/>
        <v>38.750999999999998</v>
      </c>
      <c r="J51" s="36">
        <f t="shared" si="3"/>
        <v>38.938000000000002</v>
      </c>
      <c r="K51" s="36">
        <f t="shared" si="3"/>
        <v>39.11</v>
      </c>
      <c r="L51" s="36">
        <f t="shared" si="3"/>
        <v>39.11</v>
      </c>
      <c r="M51" s="36">
        <f t="shared" si="2"/>
        <v>39.11</v>
      </c>
      <c r="N51" s="36">
        <f t="shared" si="2"/>
        <v>39.11</v>
      </c>
      <c r="O51" s="36">
        <f t="shared" si="2"/>
        <v>39.11</v>
      </c>
      <c r="P51" s="36">
        <f t="shared" si="2"/>
        <v>39.497999999999998</v>
      </c>
      <c r="Q51" s="36">
        <f t="shared" si="2"/>
        <v>39.656999999999996</v>
      </c>
      <c r="R51" s="36">
        <f t="shared" si="2"/>
        <v>39.755000000000003</v>
      </c>
      <c r="S51" s="36">
        <f t="shared" si="2"/>
        <v>39.755000000000003</v>
      </c>
      <c r="T51" s="36">
        <f t="shared" si="2"/>
        <v>39.755000000000003</v>
      </c>
      <c r="U51" s="36">
        <f t="shared" si="2"/>
        <v>39.875</v>
      </c>
      <c r="V51" s="36">
        <f t="shared" si="2"/>
        <v>40.058999999999997</v>
      </c>
      <c r="W51" s="36">
        <f t="shared" si="2"/>
        <v>40.238</v>
      </c>
      <c r="X51" s="36">
        <f t="shared" si="2"/>
        <v>40.420999999999999</v>
      </c>
      <c r="Y51" s="36">
        <f t="shared" si="2"/>
        <v>40.610999999999997</v>
      </c>
      <c r="Z51" s="36">
        <f t="shared" si="2"/>
        <v>40.783999999999999</v>
      </c>
      <c r="AA51" s="36">
        <f t="shared" si="2"/>
        <v>40.783999999999999</v>
      </c>
      <c r="AB51" s="36">
        <f t="shared" ref="AB51:AJ58" si="4">IF(AB23=0,AA51,AB23)</f>
        <v>40.953000000000003</v>
      </c>
      <c r="AC51" s="36">
        <f t="shared" si="4"/>
        <v>41.136000000000003</v>
      </c>
      <c r="AD51" s="36">
        <f t="shared" si="4"/>
        <v>41.305</v>
      </c>
      <c r="AE51" s="36">
        <f t="shared" si="4"/>
        <v>41.412999999999997</v>
      </c>
      <c r="AF51" s="36">
        <f t="shared" si="4"/>
        <v>41.545000000000002</v>
      </c>
      <c r="AG51" s="36">
        <f t="shared" si="4"/>
        <v>41.719000000000001</v>
      </c>
      <c r="AH51" s="36">
        <f t="shared" si="4"/>
        <v>41.719000000000001</v>
      </c>
      <c r="AI51" s="36">
        <f t="shared" si="4"/>
        <v>41.719000000000001</v>
      </c>
      <c r="AJ51" s="36">
        <f t="shared" si="4"/>
        <v>41.719000000000001</v>
      </c>
      <c r="AK51" s="6">
        <v>38.392000000000003</v>
      </c>
    </row>
    <row r="52" spans="1:37" outlineLevel="1">
      <c r="A52" s="33"/>
      <c r="B52" s="63" t="s">
        <v>99</v>
      </c>
      <c r="C52" s="36"/>
      <c r="D52" s="36"/>
      <c r="E52" s="36">
        <f t="shared" si="0"/>
        <v>200.14</v>
      </c>
      <c r="F52" s="36">
        <f t="shared" si="3"/>
        <v>200.14</v>
      </c>
      <c r="G52" s="36">
        <f t="shared" si="3"/>
        <v>200.18</v>
      </c>
      <c r="H52" s="36">
        <f t="shared" si="3"/>
        <v>200.2</v>
      </c>
      <c r="I52" s="36">
        <f t="shared" si="3"/>
        <v>200.21</v>
      </c>
      <c r="J52" s="36">
        <f t="shared" si="3"/>
        <v>200.23</v>
      </c>
      <c r="K52" s="36">
        <f t="shared" si="3"/>
        <v>200.24</v>
      </c>
      <c r="L52" s="36">
        <f t="shared" si="3"/>
        <v>200.24</v>
      </c>
      <c r="M52" s="36">
        <f t="shared" si="3"/>
        <v>200.24</v>
      </c>
      <c r="N52" s="36">
        <f t="shared" si="3"/>
        <v>200.24</v>
      </c>
      <c r="O52" s="36">
        <f t="shared" si="3"/>
        <v>200.24</v>
      </c>
      <c r="P52" s="36">
        <f t="shared" si="3"/>
        <v>200.3</v>
      </c>
      <c r="Q52" s="36">
        <f t="shared" si="3"/>
        <v>200.32</v>
      </c>
      <c r="R52" s="36">
        <f t="shared" si="3"/>
        <v>200.33</v>
      </c>
      <c r="S52" s="36">
        <f t="shared" si="3"/>
        <v>200.33</v>
      </c>
      <c r="T52" s="36">
        <f t="shared" si="3"/>
        <v>200.33</v>
      </c>
      <c r="U52" s="36">
        <f t="shared" si="3"/>
        <v>200.37</v>
      </c>
      <c r="V52" s="36">
        <f t="shared" ref="V52:AA58" si="5">IF(V24=0,U52,V24)</f>
        <v>200.38</v>
      </c>
      <c r="W52" s="36">
        <f t="shared" si="5"/>
        <v>200.39</v>
      </c>
      <c r="X52" s="36">
        <f t="shared" si="5"/>
        <v>200.4</v>
      </c>
      <c r="Y52" s="36">
        <f t="shared" si="5"/>
        <v>200.42</v>
      </c>
      <c r="Z52" s="36">
        <f t="shared" si="5"/>
        <v>200.43</v>
      </c>
      <c r="AA52" s="36">
        <f t="shared" si="5"/>
        <v>200.43</v>
      </c>
      <c r="AB52" s="36">
        <f t="shared" si="4"/>
        <v>200.46</v>
      </c>
      <c r="AC52" s="36">
        <f t="shared" si="4"/>
        <v>200.47</v>
      </c>
      <c r="AD52" s="36">
        <f t="shared" si="4"/>
        <v>200.48</v>
      </c>
      <c r="AE52" s="36">
        <f t="shared" si="4"/>
        <v>200.5</v>
      </c>
      <c r="AF52" s="36">
        <f t="shared" si="4"/>
        <v>200.51</v>
      </c>
      <c r="AG52" s="36">
        <f t="shared" si="4"/>
        <v>200.52</v>
      </c>
      <c r="AH52" s="36">
        <f t="shared" si="4"/>
        <v>200.52</v>
      </c>
      <c r="AI52" s="36">
        <f t="shared" si="4"/>
        <v>200.52</v>
      </c>
      <c r="AJ52" s="36">
        <f t="shared" si="4"/>
        <v>200.52</v>
      </c>
      <c r="AK52" s="6">
        <v>200.18</v>
      </c>
    </row>
    <row r="53" spans="1:37" outlineLevel="1">
      <c r="A53" s="33"/>
      <c r="B53" s="63" t="s">
        <v>100</v>
      </c>
      <c r="C53" s="36"/>
      <c r="D53" s="36"/>
      <c r="E53" s="36">
        <f t="shared" si="0"/>
        <v>351.86</v>
      </c>
      <c r="F53" s="36">
        <f t="shared" si="3"/>
        <v>351.86</v>
      </c>
      <c r="G53" s="36">
        <f t="shared" si="3"/>
        <v>352.17</v>
      </c>
      <c r="H53" s="36">
        <f t="shared" si="3"/>
        <v>355.84</v>
      </c>
      <c r="I53" s="36">
        <f t="shared" si="3"/>
        <v>358.67</v>
      </c>
      <c r="J53" s="36">
        <f t="shared" si="3"/>
        <v>362.25</v>
      </c>
      <c r="K53" s="36">
        <f t="shared" si="3"/>
        <v>365.25</v>
      </c>
      <c r="L53" s="36">
        <f t="shared" si="3"/>
        <v>365.25</v>
      </c>
      <c r="M53" s="36">
        <f t="shared" si="3"/>
        <v>365.25</v>
      </c>
      <c r="N53" s="36">
        <f t="shared" si="3"/>
        <v>365.25</v>
      </c>
      <c r="O53" s="36">
        <f t="shared" si="3"/>
        <v>365.25</v>
      </c>
      <c r="P53" s="36">
        <f t="shared" si="3"/>
        <v>369.21</v>
      </c>
      <c r="Q53" s="36">
        <f t="shared" si="3"/>
        <v>370.53</v>
      </c>
      <c r="R53" s="36">
        <f t="shared" si="3"/>
        <v>371.33</v>
      </c>
      <c r="S53" s="36">
        <f t="shared" si="3"/>
        <v>371.33</v>
      </c>
      <c r="T53" s="36">
        <f t="shared" si="3"/>
        <v>371.33</v>
      </c>
      <c r="U53" s="36">
        <f t="shared" si="3"/>
        <v>372.74</v>
      </c>
      <c r="V53" s="36">
        <f t="shared" si="5"/>
        <v>375.96</v>
      </c>
      <c r="W53" s="36">
        <f t="shared" si="5"/>
        <v>378.8</v>
      </c>
      <c r="X53" s="36">
        <f t="shared" si="5"/>
        <v>382.06</v>
      </c>
      <c r="Y53" s="36">
        <f t="shared" si="5"/>
        <v>384.8</v>
      </c>
      <c r="Z53" s="36">
        <f t="shared" si="5"/>
        <v>387.66</v>
      </c>
      <c r="AA53" s="36">
        <f t="shared" si="5"/>
        <v>387.66</v>
      </c>
      <c r="AB53" s="36">
        <f t="shared" si="4"/>
        <v>390.31</v>
      </c>
      <c r="AC53" s="36">
        <f t="shared" si="4"/>
        <v>393.64</v>
      </c>
      <c r="AD53" s="36">
        <f t="shared" si="4"/>
        <v>395.97</v>
      </c>
      <c r="AE53" s="36">
        <f t="shared" si="4"/>
        <v>397.71</v>
      </c>
      <c r="AF53" s="36">
        <f t="shared" si="4"/>
        <v>399.68</v>
      </c>
      <c r="AG53" s="36">
        <f t="shared" si="4"/>
        <v>401.79</v>
      </c>
      <c r="AH53" s="36">
        <f t="shared" si="4"/>
        <v>401.79</v>
      </c>
      <c r="AI53" s="36">
        <f t="shared" si="4"/>
        <v>401.79</v>
      </c>
      <c r="AJ53" s="36">
        <f t="shared" si="4"/>
        <v>401.79</v>
      </c>
      <c r="AK53" s="6">
        <v>352.17</v>
      </c>
    </row>
    <row r="54" spans="1:37" outlineLevel="1">
      <c r="A54" s="33"/>
      <c r="B54" s="63" t="s">
        <v>96</v>
      </c>
      <c r="C54" s="36"/>
      <c r="D54" s="36"/>
      <c r="E54" s="36">
        <f t="shared" si="0"/>
        <v>266.06</v>
      </c>
      <c r="F54" s="36">
        <f t="shared" si="3"/>
        <v>266.06</v>
      </c>
      <c r="G54" s="36">
        <f t="shared" si="3"/>
        <v>266.5</v>
      </c>
      <c r="H54" s="36">
        <f t="shared" si="3"/>
        <v>267.94</v>
      </c>
      <c r="I54" s="36">
        <f t="shared" si="3"/>
        <v>269.29000000000002</v>
      </c>
      <c r="J54" s="36">
        <f t="shared" si="3"/>
        <v>270.64</v>
      </c>
      <c r="K54" s="36">
        <f t="shared" si="3"/>
        <v>272.02999999999997</v>
      </c>
      <c r="L54" s="36">
        <f t="shared" si="3"/>
        <v>272.02999999999997</v>
      </c>
      <c r="M54" s="36">
        <f t="shared" si="3"/>
        <v>272.02999999999997</v>
      </c>
      <c r="N54" s="36">
        <f t="shared" si="3"/>
        <v>272.02999999999997</v>
      </c>
      <c r="O54" s="36">
        <f t="shared" si="3"/>
        <v>272.02999999999997</v>
      </c>
      <c r="P54" s="36">
        <f t="shared" si="3"/>
        <v>274.72000000000003</v>
      </c>
      <c r="Q54" s="36">
        <f t="shared" si="3"/>
        <v>275.29000000000002</v>
      </c>
      <c r="R54" s="36">
        <f t="shared" si="3"/>
        <v>275.83999999999997</v>
      </c>
      <c r="S54" s="36">
        <f t="shared" si="3"/>
        <v>275.83999999999997</v>
      </c>
      <c r="T54" s="36">
        <f t="shared" si="3"/>
        <v>275.83999999999997</v>
      </c>
      <c r="U54" s="36">
        <f t="shared" si="3"/>
        <v>276.42</v>
      </c>
      <c r="V54" s="36">
        <f t="shared" si="5"/>
        <v>277.66000000000003</v>
      </c>
      <c r="W54" s="36">
        <f t="shared" si="5"/>
        <v>279.02999999999997</v>
      </c>
      <c r="X54" s="36">
        <f t="shared" si="5"/>
        <v>280.5</v>
      </c>
      <c r="Y54" s="36">
        <f t="shared" si="5"/>
        <v>281.99</v>
      </c>
      <c r="Z54" s="36">
        <f t="shared" si="5"/>
        <v>283.41000000000003</v>
      </c>
      <c r="AA54" s="36">
        <f t="shared" si="5"/>
        <v>283.41000000000003</v>
      </c>
      <c r="AB54" s="36">
        <f t="shared" si="4"/>
        <v>284.97000000000003</v>
      </c>
      <c r="AC54" s="36">
        <f t="shared" si="4"/>
        <v>286.29000000000002</v>
      </c>
      <c r="AD54" s="36">
        <f t="shared" si="4"/>
        <v>287.64999999999998</v>
      </c>
      <c r="AE54" s="36">
        <f t="shared" si="4"/>
        <v>288.37</v>
      </c>
      <c r="AF54" s="36">
        <f t="shared" si="4"/>
        <v>289.29000000000002</v>
      </c>
      <c r="AG54" s="36">
        <f t="shared" si="4"/>
        <v>290.54000000000002</v>
      </c>
      <c r="AH54" s="36">
        <f t="shared" si="4"/>
        <v>290.54000000000002</v>
      </c>
      <c r="AI54" s="36">
        <f t="shared" si="4"/>
        <v>290.54000000000002</v>
      </c>
      <c r="AJ54" s="36">
        <f t="shared" si="4"/>
        <v>290.54000000000002</v>
      </c>
      <c r="AK54" s="6">
        <v>266.5</v>
      </c>
    </row>
    <row r="55" spans="1:37" outlineLevel="1">
      <c r="A55" s="33"/>
      <c r="B55" s="39" t="s">
        <v>19</v>
      </c>
      <c r="C55" s="36"/>
      <c r="D55" s="36"/>
      <c r="E55" s="36">
        <f t="shared" si="0"/>
        <v>1594</v>
      </c>
      <c r="F55" s="36">
        <f t="shared" si="3"/>
        <v>1594</v>
      </c>
      <c r="G55" s="36">
        <f t="shared" si="3"/>
        <v>1596</v>
      </c>
      <c r="H55" s="36">
        <f t="shared" si="3"/>
        <v>1597.3</v>
      </c>
      <c r="I55" s="36">
        <f t="shared" si="3"/>
        <v>1598.7</v>
      </c>
      <c r="J55" s="36">
        <f t="shared" si="3"/>
        <v>1600</v>
      </c>
      <c r="K55" s="36">
        <f t="shared" si="3"/>
        <v>1601.3</v>
      </c>
      <c r="L55" s="36">
        <f t="shared" si="3"/>
        <v>1601.3</v>
      </c>
      <c r="M55" s="36">
        <f t="shared" si="3"/>
        <v>1601.3</v>
      </c>
      <c r="N55" s="36">
        <f t="shared" si="3"/>
        <v>1601.3</v>
      </c>
      <c r="O55" s="36">
        <f t="shared" si="3"/>
        <v>1601.3</v>
      </c>
      <c r="P55" s="36">
        <f t="shared" si="3"/>
        <v>1605.3</v>
      </c>
      <c r="Q55" s="36">
        <f t="shared" si="3"/>
        <v>1606.2</v>
      </c>
      <c r="R55" s="36">
        <f t="shared" si="3"/>
        <v>1606.9</v>
      </c>
      <c r="S55" s="36">
        <f t="shared" si="3"/>
        <v>1606.9</v>
      </c>
      <c r="T55" s="36">
        <f t="shared" si="3"/>
        <v>1606.9</v>
      </c>
      <c r="U55" s="36">
        <f t="shared" si="3"/>
        <v>1608.8</v>
      </c>
      <c r="V55" s="36">
        <f t="shared" si="5"/>
        <v>1610</v>
      </c>
      <c r="W55" s="36">
        <f t="shared" si="5"/>
        <v>1611.3</v>
      </c>
      <c r="X55" s="36">
        <f t="shared" si="5"/>
        <v>1612.6</v>
      </c>
      <c r="Y55" s="36">
        <f t="shared" si="5"/>
        <v>1613.9</v>
      </c>
      <c r="Z55" s="36">
        <f t="shared" si="5"/>
        <v>1615.2</v>
      </c>
      <c r="AA55" s="36">
        <f t="shared" si="5"/>
        <v>1615.2</v>
      </c>
      <c r="AB55" s="36">
        <f t="shared" si="4"/>
        <v>1618.6</v>
      </c>
      <c r="AC55" s="36">
        <f t="shared" si="4"/>
        <v>1618.9</v>
      </c>
      <c r="AD55" s="36">
        <f t="shared" si="4"/>
        <v>1619.1</v>
      </c>
      <c r="AE55" s="36">
        <f t="shared" si="4"/>
        <v>1619.9</v>
      </c>
      <c r="AF55" s="36">
        <f t="shared" si="4"/>
        <v>1621.1</v>
      </c>
      <c r="AG55" s="36">
        <f t="shared" si="4"/>
        <v>1622.1</v>
      </c>
      <c r="AH55" s="36">
        <f t="shared" si="4"/>
        <v>1622.1</v>
      </c>
      <c r="AI55" s="36">
        <f t="shared" si="4"/>
        <v>1622.1</v>
      </c>
      <c r="AJ55" s="36">
        <f t="shared" si="4"/>
        <v>1622.1</v>
      </c>
      <c r="AK55" s="6">
        <v>1596</v>
      </c>
    </row>
    <row r="56" spans="1:37" outlineLevel="1">
      <c r="A56" s="33"/>
      <c r="B56" s="64" t="s">
        <v>97</v>
      </c>
      <c r="C56" s="36"/>
      <c r="D56" s="36"/>
      <c r="E56" s="36">
        <f t="shared" si="0"/>
        <v>36.606999999999999</v>
      </c>
      <c r="F56" s="36">
        <f t="shared" si="3"/>
        <v>36.606999999999999</v>
      </c>
      <c r="G56" s="36">
        <f t="shared" si="3"/>
        <v>37.212000000000003</v>
      </c>
      <c r="H56" s="36">
        <f t="shared" si="3"/>
        <v>37.212000000000003</v>
      </c>
      <c r="I56" s="36">
        <f t="shared" si="3"/>
        <v>37.582999999999998</v>
      </c>
      <c r="J56" s="36">
        <f t="shared" si="3"/>
        <v>37.704999999999998</v>
      </c>
      <c r="K56" s="36">
        <f t="shared" si="3"/>
        <v>37.997999999999998</v>
      </c>
      <c r="L56" s="36">
        <f t="shared" si="3"/>
        <v>37.997999999999998</v>
      </c>
      <c r="M56" s="36">
        <f t="shared" si="3"/>
        <v>37.997999999999998</v>
      </c>
      <c r="N56" s="36">
        <f t="shared" si="3"/>
        <v>37.997999999999998</v>
      </c>
      <c r="O56" s="36">
        <f t="shared" si="3"/>
        <v>37.997999999999998</v>
      </c>
      <c r="P56" s="36">
        <f t="shared" si="3"/>
        <v>38.805</v>
      </c>
      <c r="Q56" s="36">
        <f t="shared" si="3"/>
        <v>38.983899999999998</v>
      </c>
      <c r="R56" s="36">
        <f t="shared" si="3"/>
        <v>39.153799999999997</v>
      </c>
      <c r="S56" s="36">
        <f t="shared" si="3"/>
        <v>39.153799999999997</v>
      </c>
      <c r="T56" s="36">
        <f t="shared" si="3"/>
        <v>39.153799999999997</v>
      </c>
      <c r="U56" s="36">
        <f t="shared" si="3"/>
        <v>39.668999999999997</v>
      </c>
      <c r="V56" s="36">
        <f t="shared" si="5"/>
        <v>39.841999999999999</v>
      </c>
      <c r="W56" s="36">
        <f t="shared" si="5"/>
        <v>40.003</v>
      </c>
      <c r="X56" s="36">
        <f t="shared" si="5"/>
        <v>40.180999999999997</v>
      </c>
      <c r="Y56" s="36">
        <f t="shared" si="5"/>
        <v>40.369</v>
      </c>
      <c r="Z56" s="36">
        <f t="shared" si="5"/>
        <v>40.554000000000002</v>
      </c>
      <c r="AA56" s="36">
        <f t="shared" si="5"/>
        <v>40.554000000000002</v>
      </c>
      <c r="AB56" s="36">
        <f t="shared" si="4"/>
        <v>40.896999999999998</v>
      </c>
      <c r="AC56" s="36">
        <f t="shared" si="4"/>
        <v>41.076000000000001</v>
      </c>
      <c r="AD56" s="36">
        <f t="shared" si="4"/>
        <v>41.076000000000001</v>
      </c>
      <c r="AE56" s="36">
        <f t="shared" si="4"/>
        <v>41.421999999999997</v>
      </c>
      <c r="AF56" s="36">
        <f t="shared" si="4"/>
        <v>41.594000000000001</v>
      </c>
      <c r="AG56" s="36">
        <f t="shared" si="4"/>
        <v>41.76</v>
      </c>
      <c r="AH56" s="36">
        <f t="shared" si="4"/>
        <v>41.76</v>
      </c>
      <c r="AI56" s="36">
        <f t="shared" si="4"/>
        <v>41.76</v>
      </c>
      <c r="AJ56" s="36">
        <f t="shared" si="4"/>
        <v>41.76</v>
      </c>
      <c r="AK56" s="6">
        <v>37.212000000000003</v>
      </c>
    </row>
    <row r="57" spans="1:37" outlineLevel="1">
      <c r="A57" s="33"/>
      <c r="B57" s="65" t="s">
        <v>56</v>
      </c>
      <c r="C57" s="36"/>
      <c r="D57" s="36"/>
      <c r="E57" s="36">
        <f t="shared" si="0"/>
        <v>55.171999999999997</v>
      </c>
      <c r="F57" s="36">
        <f t="shared" si="3"/>
        <v>55.171999999999997</v>
      </c>
      <c r="G57" s="36">
        <f t="shared" si="3"/>
        <v>55.624000000000002</v>
      </c>
      <c r="H57" s="36">
        <f t="shared" si="3"/>
        <v>55.828000000000003</v>
      </c>
      <c r="I57" s="36">
        <f t="shared" si="3"/>
        <v>56.027999999999999</v>
      </c>
      <c r="J57" s="36">
        <f t="shared" si="3"/>
        <v>56.228999999999999</v>
      </c>
      <c r="K57" s="36">
        <f t="shared" si="3"/>
        <v>56.432000000000002</v>
      </c>
      <c r="L57" s="36">
        <f t="shared" si="3"/>
        <v>56.432000000000002</v>
      </c>
      <c r="M57" s="36">
        <f t="shared" si="3"/>
        <v>56.432000000000002</v>
      </c>
      <c r="N57" s="36">
        <f t="shared" si="3"/>
        <v>56.432000000000002</v>
      </c>
      <c r="O57" s="36">
        <f t="shared" si="3"/>
        <v>56.432000000000002</v>
      </c>
      <c r="P57" s="36">
        <f t="shared" si="3"/>
        <v>57.237000000000002</v>
      </c>
      <c r="Q57" s="36">
        <f t="shared" si="3"/>
        <v>57.438000000000002</v>
      </c>
      <c r="R57" s="36">
        <f t="shared" si="3"/>
        <v>57.622</v>
      </c>
      <c r="S57" s="36">
        <f t="shared" si="3"/>
        <v>57.622</v>
      </c>
      <c r="T57" s="36">
        <f t="shared" si="3"/>
        <v>57.622</v>
      </c>
      <c r="U57" s="36">
        <f t="shared" si="3"/>
        <v>58.048000000000002</v>
      </c>
      <c r="V57" s="36">
        <f t="shared" si="5"/>
        <v>58.213999999999999</v>
      </c>
      <c r="W57" s="36">
        <f t="shared" si="5"/>
        <v>58.381</v>
      </c>
      <c r="X57" s="36">
        <f t="shared" si="5"/>
        <v>58.56</v>
      </c>
      <c r="Y57" s="36">
        <f t="shared" si="5"/>
        <v>58.731999999999999</v>
      </c>
      <c r="Z57" s="36">
        <f t="shared" si="5"/>
        <v>58.887</v>
      </c>
      <c r="AA57" s="36">
        <f t="shared" si="5"/>
        <v>58.887</v>
      </c>
      <c r="AB57" s="36">
        <f t="shared" si="4"/>
        <v>59.140999999999998</v>
      </c>
      <c r="AC57" s="36">
        <f t="shared" si="4"/>
        <v>59.36</v>
      </c>
      <c r="AD57" s="36">
        <f t="shared" si="4"/>
        <v>59.564999999999998</v>
      </c>
      <c r="AE57" s="36">
        <f t="shared" si="4"/>
        <v>59.636000000000003</v>
      </c>
      <c r="AF57" s="36">
        <f t="shared" si="4"/>
        <v>59.82</v>
      </c>
      <c r="AG57" s="36">
        <f t="shared" si="4"/>
        <v>59.996000000000002</v>
      </c>
      <c r="AH57" s="36">
        <f t="shared" si="4"/>
        <v>59.996000000000002</v>
      </c>
      <c r="AI57" s="36">
        <f t="shared" si="4"/>
        <v>59.996000000000002</v>
      </c>
      <c r="AJ57" s="36">
        <f t="shared" si="4"/>
        <v>59.996000000000002</v>
      </c>
      <c r="AK57" s="6">
        <v>55.624000000000002</v>
      </c>
    </row>
    <row r="58" spans="1:37" outlineLevel="1">
      <c r="A58" s="33"/>
      <c r="B58" s="39" t="s">
        <v>20</v>
      </c>
      <c r="C58" s="36"/>
      <c r="D58" s="36"/>
      <c r="E58" s="36">
        <f t="shared" si="0"/>
        <v>786.29</v>
      </c>
      <c r="F58" s="36">
        <f t="shared" ref="F58:U58" si="6">IF(F30=0,E58,F30)</f>
        <v>786.29</v>
      </c>
      <c r="G58" s="36">
        <f t="shared" si="6"/>
        <v>787.29</v>
      </c>
      <c r="H58" s="36">
        <f t="shared" si="6"/>
        <v>787.9</v>
      </c>
      <c r="I58" s="36">
        <f t="shared" si="6"/>
        <v>788.59</v>
      </c>
      <c r="J58" s="36">
        <f t="shared" si="6"/>
        <v>789.24</v>
      </c>
      <c r="K58" s="36">
        <f t="shared" si="6"/>
        <v>789.9</v>
      </c>
      <c r="L58" s="36">
        <f t="shared" si="6"/>
        <v>789.9</v>
      </c>
      <c r="M58" s="36">
        <f t="shared" si="6"/>
        <v>789.9</v>
      </c>
      <c r="N58" s="36">
        <f t="shared" si="6"/>
        <v>789.9</v>
      </c>
      <c r="O58" s="36">
        <f t="shared" si="6"/>
        <v>789.9</v>
      </c>
      <c r="P58" s="36">
        <f t="shared" si="6"/>
        <v>791.9</v>
      </c>
      <c r="Q58" s="36">
        <f t="shared" si="6"/>
        <v>792.38</v>
      </c>
      <c r="R58" s="36">
        <f t="shared" si="6"/>
        <v>792.79</v>
      </c>
      <c r="S58" s="36">
        <f t="shared" si="6"/>
        <v>792.79</v>
      </c>
      <c r="T58" s="36">
        <f t="shared" si="6"/>
        <v>792.79</v>
      </c>
      <c r="U58" s="36">
        <f t="shared" si="6"/>
        <v>793.74</v>
      </c>
      <c r="V58" s="36">
        <f t="shared" si="5"/>
        <v>794.38</v>
      </c>
      <c r="W58" s="36">
        <f t="shared" si="5"/>
        <v>795</v>
      </c>
      <c r="X58" s="36">
        <f t="shared" si="5"/>
        <v>795.63</v>
      </c>
      <c r="Y58" s="36">
        <f t="shared" si="5"/>
        <v>796.26</v>
      </c>
      <c r="Z58" s="36">
        <f t="shared" si="5"/>
        <v>796.94</v>
      </c>
      <c r="AA58" s="36">
        <f t="shared" si="5"/>
        <v>796.94</v>
      </c>
      <c r="AB58" s="36">
        <f t="shared" si="4"/>
        <v>797.73</v>
      </c>
      <c r="AC58" s="36">
        <f t="shared" si="4"/>
        <v>798.36</v>
      </c>
      <c r="AD58" s="36">
        <f t="shared" si="4"/>
        <v>798.96</v>
      </c>
      <c r="AE58" s="36">
        <f t="shared" si="4"/>
        <v>799.33</v>
      </c>
      <c r="AF58" s="36">
        <f t="shared" si="4"/>
        <v>799.95</v>
      </c>
      <c r="AG58" s="36">
        <f t="shared" si="4"/>
        <v>800.57</v>
      </c>
      <c r="AH58" s="36">
        <f t="shared" si="4"/>
        <v>800.57</v>
      </c>
      <c r="AI58" s="36">
        <f t="shared" si="4"/>
        <v>800.57</v>
      </c>
      <c r="AJ58" s="36">
        <f t="shared" si="4"/>
        <v>800.57</v>
      </c>
      <c r="AK58" s="6">
        <v>787.29</v>
      </c>
    </row>
    <row r="59" spans="1:37" outlineLevel="1">
      <c r="A59" s="33"/>
      <c r="B59" s="66"/>
      <c r="C59" s="66"/>
      <c r="D59" s="66"/>
      <c r="E59" s="66"/>
      <c r="F59" s="66">
        <f>F52-E52</f>
        <v>0</v>
      </c>
      <c r="G59" s="66">
        <f t="shared" ref="G59:AJ60" si="7">G52-F52</f>
        <v>4.0000000000020464E-2</v>
      </c>
      <c r="H59" s="66">
        <f t="shared" si="7"/>
        <v>1.999999999998181E-2</v>
      </c>
      <c r="I59" s="66">
        <f t="shared" si="7"/>
        <v>1.0000000000019327E-2</v>
      </c>
      <c r="J59" s="66">
        <f t="shared" si="7"/>
        <v>1.999999999998181E-2</v>
      </c>
      <c r="K59" s="66">
        <f t="shared" si="7"/>
        <v>1.0000000000019327E-2</v>
      </c>
      <c r="L59" s="66">
        <f t="shared" si="7"/>
        <v>0</v>
      </c>
      <c r="M59" s="66">
        <f t="shared" si="7"/>
        <v>0</v>
      </c>
      <c r="N59" s="66">
        <f t="shared" si="7"/>
        <v>0</v>
      </c>
      <c r="O59" s="66">
        <f t="shared" si="7"/>
        <v>0</v>
      </c>
      <c r="P59" s="66">
        <f t="shared" si="7"/>
        <v>6.0000000000002274E-2</v>
      </c>
      <c r="Q59" s="66">
        <f t="shared" si="7"/>
        <v>1.999999999998181E-2</v>
      </c>
      <c r="R59" s="66">
        <f t="shared" si="7"/>
        <v>1.0000000000019327E-2</v>
      </c>
      <c r="S59" s="66">
        <f t="shared" si="7"/>
        <v>0</v>
      </c>
      <c r="T59" s="66">
        <f t="shared" si="7"/>
        <v>0</v>
      </c>
      <c r="U59" s="66">
        <f t="shared" si="7"/>
        <v>3.9999999999992042E-2</v>
      </c>
      <c r="V59" s="66">
        <f t="shared" si="7"/>
        <v>9.9999999999909051E-3</v>
      </c>
      <c r="W59" s="66">
        <f t="shared" si="7"/>
        <v>9.9999999999909051E-3</v>
      </c>
      <c r="X59" s="66">
        <f t="shared" si="7"/>
        <v>1.0000000000019327E-2</v>
      </c>
      <c r="Y59" s="66">
        <f t="shared" si="7"/>
        <v>1.999999999998181E-2</v>
      </c>
      <c r="Z59" s="66">
        <f t="shared" si="7"/>
        <v>1.0000000000019327E-2</v>
      </c>
      <c r="AA59" s="66">
        <f t="shared" si="7"/>
        <v>0</v>
      </c>
      <c r="AB59" s="66">
        <f t="shared" si="7"/>
        <v>3.0000000000001137E-2</v>
      </c>
      <c r="AC59" s="66">
        <f t="shared" si="7"/>
        <v>9.9999999999909051E-3</v>
      </c>
      <c r="AD59" s="66">
        <f t="shared" si="7"/>
        <v>9.9999999999909051E-3</v>
      </c>
      <c r="AE59" s="66">
        <f t="shared" si="7"/>
        <v>2.0000000000010232E-2</v>
      </c>
      <c r="AF59" s="66">
        <f t="shared" si="7"/>
        <v>9.9999999999909051E-3</v>
      </c>
      <c r="AG59" s="66">
        <f t="shared" si="7"/>
        <v>1.0000000000019327E-2</v>
      </c>
      <c r="AH59" s="66">
        <f t="shared" si="7"/>
        <v>0</v>
      </c>
      <c r="AI59" s="66">
        <f t="shared" si="7"/>
        <v>0</v>
      </c>
      <c r="AJ59" s="66">
        <f t="shared" si="7"/>
        <v>0</v>
      </c>
    </row>
    <row r="60" spans="1:37" outlineLevel="1">
      <c r="A60" s="33"/>
      <c r="B60" s="66"/>
      <c r="C60" s="66"/>
      <c r="D60" s="66"/>
      <c r="E60" s="66"/>
      <c r="F60" s="66">
        <f>F53-E53</f>
        <v>0</v>
      </c>
      <c r="G60" s="66">
        <f t="shared" si="7"/>
        <v>0.31000000000000227</v>
      </c>
      <c r="H60" s="66">
        <f t="shared" si="7"/>
        <v>3.6699999999999591</v>
      </c>
      <c r="I60" s="66">
        <f t="shared" si="7"/>
        <v>2.8300000000000409</v>
      </c>
      <c r="J60" s="66">
        <f t="shared" si="7"/>
        <v>3.5799999999999841</v>
      </c>
      <c r="K60" s="66">
        <f t="shared" si="7"/>
        <v>3</v>
      </c>
      <c r="L60" s="66">
        <f t="shared" si="7"/>
        <v>0</v>
      </c>
      <c r="M60" s="66">
        <f t="shared" si="7"/>
        <v>0</v>
      </c>
      <c r="N60" s="66">
        <f t="shared" si="7"/>
        <v>0</v>
      </c>
      <c r="O60" s="66">
        <f t="shared" si="7"/>
        <v>0</v>
      </c>
      <c r="P60" s="66">
        <f t="shared" si="7"/>
        <v>3.9599999999999795</v>
      </c>
      <c r="Q60" s="66">
        <f t="shared" si="7"/>
        <v>1.3199999999999932</v>
      </c>
      <c r="R60" s="66">
        <f t="shared" si="7"/>
        <v>0.80000000000001137</v>
      </c>
      <c r="S60" s="66">
        <f t="shared" si="7"/>
        <v>0</v>
      </c>
      <c r="T60" s="66">
        <f t="shared" si="7"/>
        <v>0</v>
      </c>
      <c r="U60" s="66">
        <f t="shared" si="7"/>
        <v>1.410000000000025</v>
      </c>
      <c r="V60" s="66">
        <f t="shared" si="7"/>
        <v>3.2199999999999704</v>
      </c>
      <c r="W60" s="66">
        <f t="shared" si="7"/>
        <v>2.8400000000000318</v>
      </c>
      <c r="X60" s="66">
        <f t="shared" si="7"/>
        <v>3.2599999999999909</v>
      </c>
      <c r="Y60" s="66">
        <f t="shared" si="7"/>
        <v>2.7400000000000091</v>
      </c>
      <c r="Z60" s="66">
        <f t="shared" si="7"/>
        <v>2.8600000000000136</v>
      </c>
      <c r="AA60" s="66">
        <f t="shared" si="7"/>
        <v>0</v>
      </c>
      <c r="AB60" s="66">
        <f t="shared" si="7"/>
        <v>2.6499999999999773</v>
      </c>
      <c r="AC60" s="66">
        <f t="shared" si="7"/>
        <v>3.3299999999999841</v>
      </c>
      <c r="AD60" s="66">
        <f t="shared" si="7"/>
        <v>2.3300000000000409</v>
      </c>
      <c r="AE60" s="66">
        <f t="shared" si="7"/>
        <v>1.7399999999999523</v>
      </c>
      <c r="AF60" s="66">
        <f t="shared" si="7"/>
        <v>1.9700000000000273</v>
      </c>
      <c r="AG60" s="66">
        <f t="shared" si="7"/>
        <v>2.1100000000000136</v>
      </c>
      <c r="AH60" s="66">
        <f t="shared" si="7"/>
        <v>0</v>
      </c>
      <c r="AI60" s="66">
        <f t="shared" si="7"/>
        <v>0</v>
      </c>
      <c r="AJ60" s="66">
        <f t="shared" si="7"/>
        <v>0</v>
      </c>
    </row>
    <row r="61" spans="1:37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7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7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7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10783.999999999651</v>
      </c>
      <c r="H72" s="21">
        <f t="shared" ref="H72:AJ72" si="8">(H33-G33)*$D$72</f>
        <v>13190.400000000955</v>
      </c>
      <c r="I72" s="21">
        <f t="shared" si="8"/>
        <v>11955.199999999604</v>
      </c>
      <c r="J72" s="21">
        <f t="shared" si="8"/>
        <v>13353.600000002189</v>
      </c>
      <c r="K72" s="21">
        <f t="shared" si="8"/>
        <v>12604.799999998068</v>
      </c>
      <c r="L72" s="21">
        <f t="shared" si="8"/>
        <v>0</v>
      </c>
      <c r="M72" s="21">
        <f t="shared" si="8"/>
        <v>0</v>
      </c>
      <c r="N72" s="21">
        <f t="shared" si="8"/>
        <v>0</v>
      </c>
      <c r="O72" s="21">
        <f t="shared" si="8"/>
        <v>0</v>
      </c>
      <c r="P72" s="21">
        <f t="shared" si="8"/>
        <v>28534.400000001187</v>
      </c>
      <c r="Q72" s="21">
        <f t="shared" si="8"/>
        <v>7244.8000000003958</v>
      </c>
      <c r="R72" s="21">
        <f t="shared" si="8"/>
        <v>6214.4000000000233</v>
      </c>
      <c r="S72" s="21">
        <f t="shared" si="8"/>
        <v>0</v>
      </c>
      <c r="T72" s="21">
        <f t="shared" si="8"/>
        <v>0</v>
      </c>
      <c r="U72" s="21">
        <f t="shared" si="8"/>
        <v>13094.399999998859</v>
      </c>
      <c r="V72" s="21">
        <f t="shared" si="8"/>
        <v>12188.800000000629</v>
      </c>
      <c r="W72" s="21">
        <f t="shared" si="8"/>
        <v>12518.400000000838</v>
      </c>
      <c r="X72" s="21">
        <f t="shared" si="8"/>
        <v>13279.999999998836</v>
      </c>
      <c r="Y72" s="21">
        <f t="shared" si="8"/>
        <v>12620.799999998417</v>
      </c>
      <c r="Z72" s="21">
        <f t="shared" si="8"/>
        <v>12502.400000000489</v>
      </c>
      <c r="AA72" s="21">
        <f t="shared" si="8"/>
        <v>0</v>
      </c>
      <c r="AB72" s="21">
        <f t="shared" si="8"/>
        <v>13884.799999999814</v>
      </c>
      <c r="AC72" s="21">
        <f t="shared" si="8"/>
        <v>12800</v>
      </c>
      <c r="AD72" s="21">
        <f t="shared" si="8"/>
        <v>10825.600000002305</v>
      </c>
      <c r="AE72" s="21">
        <f t="shared" si="8"/>
        <v>6303.9999999979045</v>
      </c>
      <c r="AF72" s="21">
        <f t="shared" si="8"/>
        <v>11414.400000000023</v>
      </c>
      <c r="AG72" s="21">
        <f t="shared" si="8"/>
        <v>11008.00000000163</v>
      </c>
      <c r="AH72" s="21">
        <f t="shared" si="8"/>
        <v>0</v>
      </c>
      <c r="AI72" s="21">
        <f t="shared" si="8"/>
        <v>0</v>
      </c>
      <c r="AJ72" s="21">
        <f t="shared" si="8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9">(G34-F34)*$D$73</f>
        <v>1795.1999999997497</v>
      </c>
      <c r="H73" s="21">
        <f t="shared" si="9"/>
        <v>2828.8000000000466</v>
      </c>
      <c r="I73" s="21">
        <f t="shared" si="9"/>
        <v>2288.0000000004657</v>
      </c>
      <c r="J73" s="21">
        <f t="shared" si="9"/>
        <v>2419.199999999546</v>
      </c>
      <c r="K73" s="21">
        <f t="shared" si="9"/>
        <v>2431.9999999999709</v>
      </c>
      <c r="L73" s="21">
        <f t="shared" si="9"/>
        <v>0</v>
      </c>
      <c r="M73" s="21">
        <f t="shared" si="9"/>
        <v>0</v>
      </c>
      <c r="N73" s="21">
        <f t="shared" si="9"/>
        <v>0</v>
      </c>
      <c r="O73" s="21">
        <f t="shared" si="9"/>
        <v>0</v>
      </c>
      <c r="P73" s="21">
        <f t="shared" si="9"/>
        <v>5744.0000000002328</v>
      </c>
      <c r="Q73" s="21">
        <f t="shared" si="9"/>
        <v>1321.6000000000349</v>
      </c>
      <c r="R73" s="21">
        <f t="shared" si="9"/>
        <v>1161.6000000001804</v>
      </c>
      <c r="S73" s="21">
        <f t="shared" si="9"/>
        <v>0</v>
      </c>
      <c r="T73" s="21">
        <f t="shared" si="9"/>
        <v>0</v>
      </c>
      <c r="U73" s="21">
        <f t="shared" si="9"/>
        <v>2358.3999999995285</v>
      </c>
      <c r="V73" s="21">
        <f t="shared" si="9"/>
        <v>2585.5999999999767</v>
      </c>
      <c r="W73" s="21">
        <f t="shared" si="9"/>
        <v>2227.2000000004482</v>
      </c>
      <c r="X73" s="21">
        <f t="shared" si="9"/>
        <v>2684.7999999998137</v>
      </c>
      <c r="Y73" s="21">
        <f t="shared" si="9"/>
        <v>2294.4000000003143</v>
      </c>
      <c r="Z73" s="21">
        <f t="shared" si="9"/>
        <v>2304.0000000000873</v>
      </c>
      <c r="AA73" s="21">
        <f t="shared" si="9"/>
        <v>0</v>
      </c>
      <c r="AB73" s="21">
        <f t="shared" si="9"/>
        <v>3030.3999999996449</v>
      </c>
      <c r="AC73" s="21">
        <f t="shared" si="9"/>
        <v>2495.9999999999127</v>
      </c>
      <c r="AD73" s="21">
        <f t="shared" si="9"/>
        <v>2236.8000000002212</v>
      </c>
      <c r="AE73" s="21">
        <f t="shared" si="9"/>
        <v>931.19999999980791</v>
      </c>
      <c r="AF73" s="21">
        <f t="shared" si="9"/>
        <v>1952.0000000004075</v>
      </c>
      <c r="AG73" s="21">
        <f t="shared" si="9"/>
        <v>2038.3999999998196</v>
      </c>
      <c r="AH73" s="21">
        <f t="shared" si="9"/>
        <v>0</v>
      </c>
      <c r="AI73" s="21">
        <f t="shared" si="9"/>
        <v>0</v>
      </c>
      <c r="AJ73" s="21">
        <f t="shared" si="9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10">(G35-F35)*$D$74</f>
        <v>12000</v>
      </c>
      <c r="H74" s="21">
        <f t="shared" si="10"/>
        <v>16000</v>
      </c>
      <c r="I74" s="21">
        <f t="shared" si="10"/>
        <v>14000</v>
      </c>
      <c r="J74" s="21">
        <f t="shared" si="10"/>
        <v>15000</v>
      </c>
      <c r="K74" s="21">
        <f t="shared" si="10"/>
        <v>15000</v>
      </c>
      <c r="L74" s="21">
        <f t="shared" si="10"/>
        <v>0</v>
      </c>
      <c r="M74" s="21">
        <f t="shared" si="10"/>
        <v>0</v>
      </c>
      <c r="N74" s="21">
        <f t="shared" si="10"/>
        <v>0</v>
      </c>
      <c r="O74" s="21">
        <f t="shared" si="10"/>
        <v>0</v>
      </c>
      <c r="P74" s="21">
        <f t="shared" si="10"/>
        <v>33000</v>
      </c>
      <c r="Q74" s="21">
        <f t="shared" si="10"/>
        <v>9000</v>
      </c>
      <c r="R74" s="21">
        <f t="shared" si="10"/>
        <v>7000</v>
      </c>
      <c r="S74" s="21">
        <f t="shared" si="10"/>
        <v>0</v>
      </c>
      <c r="T74" s="21">
        <f t="shared" si="10"/>
        <v>0</v>
      </c>
      <c r="U74" s="21">
        <f t="shared" si="10"/>
        <v>15000</v>
      </c>
      <c r="V74" s="21">
        <f t="shared" si="10"/>
        <v>14000</v>
      </c>
      <c r="W74" s="21">
        <f t="shared" si="10"/>
        <v>15000</v>
      </c>
      <c r="X74" s="21">
        <f t="shared" si="10"/>
        <v>15000</v>
      </c>
      <c r="Y74" s="21">
        <f t="shared" si="10"/>
        <v>15000</v>
      </c>
      <c r="Z74" s="21">
        <f t="shared" si="10"/>
        <v>15000</v>
      </c>
      <c r="AA74" s="21">
        <f t="shared" si="10"/>
        <v>0</v>
      </c>
      <c r="AB74" s="21">
        <f t="shared" si="10"/>
        <v>16000</v>
      </c>
      <c r="AC74" s="21">
        <f t="shared" si="10"/>
        <v>15000</v>
      </c>
      <c r="AD74" s="21">
        <f t="shared" si="10"/>
        <v>13000</v>
      </c>
      <c r="AE74" s="21">
        <f t="shared" si="10"/>
        <v>7000</v>
      </c>
      <c r="AF74" s="21">
        <f t="shared" si="10"/>
        <v>13000</v>
      </c>
      <c r="AG74" s="21">
        <f t="shared" si="10"/>
        <v>13000</v>
      </c>
      <c r="AH74" s="21">
        <f t="shared" si="10"/>
        <v>0</v>
      </c>
      <c r="AI74" s="21">
        <f t="shared" si="10"/>
        <v>0</v>
      </c>
      <c r="AJ74" s="21">
        <f t="shared" si="10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1">(G36-F36)*$D$75</f>
        <v>0</v>
      </c>
      <c r="H75" s="21">
        <f t="shared" si="11"/>
        <v>0</v>
      </c>
      <c r="I75" s="21">
        <f t="shared" si="11"/>
        <v>0</v>
      </c>
      <c r="J75" s="21">
        <f t="shared" si="11"/>
        <v>0</v>
      </c>
      <c r="K75" s="21">
        <f t="shared" si="11"/>
        <v>0</v>
      </c>
      <c r="L75" s="21">
        <f t="shared" si="11"/>
        <v>0</v>
      </c>
      <c r="M75" s="21">
        <f t="shared" si="11"/>
        <v>0</v>
      </c>
      <c r="N75" s="21">
        <f t="shared" si="11"/>
        <v>0</v>
      </c>
      <c r="O75" s="21">
        <f t="shared" si="11"/>
        <v>0</v>
      </c>
      <c r="P75" s="21">
        <f t="shared" si="11"/>
        <v>0</v>
      </c>
      <c r="Q75" s="21">
        <f t="shared" si="11"/>
        <v>0</v>
      </c>
      <c r="R75" s="21">
        <f t="shared" si="11"/>
        <v>0</v>
      </c>
      <c r="S75" s="21">
        <f t="shared" si="11"/>
        <v>0</v>
      </c>
      <c r="T75" s="21">
        <f t="shared" si="11"/>
        <v>0</v>
      </c>
      <c r="U75" s="21">
        <f t="shared" si="11"/>
        <v>0</v>
      </c>
      <c r="V75" s="21">
        <f t="shared" si="11"/>
        <v>0</v>
      </c>
      <c r="W75" s="21">
        <f t="shared" si="11"/>
        <v>0</v>
      </c>
      <c r="X75" s="21">
        <f t="shared" si="11"/>
        <v>0</v>
      </c>
      <c r="Y75" s="21">
        <f t="shared" si="11"/>
        <v>0</v>
      </c>
      <c r="Z75" s="21">
        <f t="shared" si="11"/>
        <v>0</v>
      </c>
      <c r="AA75" s="21">
        <f t="shared" si="11"/>
        <v>0</v>
      </c>
      <c r="AB75" s="21">
        <f t="shared" si="11"/>
        <v>0</v>
      </c>
      <c r="AC75" s="21">
        <f t="shared" si="11"/>
        <v>0</v>
      </c>
      <c r="AD75" s="21">
        <f t="shared" si="11"/>
        <v>0</v>
      </c>
      <c r="AE75" s="21">
        <f t="shared" si="11"/>
        <v>0</v>
      </c>
      <c r="AF75" s="21">
        <f t="shared" si="11"/>
        <v>0</v>
      </c>
      <c r="AG75" s="21">
        <f t="shared" si="11"/>
        <v>0</v>
      </c>
      <c r="AH75" s="21">
        <f t="shared" si="11"/>
        <v>0</v>
      </c>
      <c r="AI75" s="21">
        <f t="shared" si="11"/>
        <v>0</v>
      </c>
      <c r="AJ75" s="21">
        <f t="shared" si="11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2">SUM(F101:F102)</f>
        <v>0</v>
      </c>
      <c r="G100" s="22">
        <f t="shared" ref="G100:AJ100" si="13">SUM(G101:G102)</f>
        <v>6556.2550000004758</v>
      </c>
      <c r="H100" s="22">
        <f t="shared" si="13"/>
        <v>18072.069999999658</v>
      </c>
      <c r="I100" s="22">
        <f t="shared" si="13"/>
        <v>15525.58499999981</v>
      </c>
      <c r="J100" s="22">
        <f t="shared" si="13"/>
        <v>16927.392500000286</v>
      </c>
      <c r="K100" s="22">
        <f t="shared" si="13"/>
        <v>16141.902499999924</v>
      </c>
      <c r="L100" s="22">
        <f t="shared" si="13"/>
        <v>0</v>
      </c>
      <c r="M100" s="22">
        <f t="shared" si="13"/>
        <v>0</v>
      </c>
      <c r="N100" s="22">
        <f t="shared" si="13"/>
        <v>0</v>
      </c>
      <c r="O100" s="22">
        <f t="shared" si="13"/>
        <v>0</v>
      </c>
      <c r="P100" s="22">
        <f t="shared" si="13"/>
        <v>28114.522499999963</v>
      </c>
      <c r="Q100" s="22">
        <f t="shared" si="13"/>
        <v>7830.4814999994032</v>
      </c>
      <c r="R100" s="22">
        <f t="shared" si="13"/>
        <v>6278.1865000001771</v>
      </c>
      <c r="S100" s="22">
        <f t="shared" si="13"/>
        <v>0</v>
      </c>
      <c r="T100" s="22">
        <f t="shared" si="13"/>
        <v>0</v>
      </c>
      <c r="U100" s="22">
        <f t="shared" si="13"/>
        <v>10722.014499999781</v>
      </c>
      <c r="V100" s="22">
        <f t="shared" si="13"/>
        <v>16200.200000000492</v>
      </c>
      <c r="W100" s="22">
        <f t="shared" si="13"/>
        <v>15849.977500000161</v>
      </c>
      <c r="X100" s="22">
        <f t="shared" si="13"/>
        <v>17643.249999999483</v>
      </c>
      <c r="Y100" s="22">
        <f t="shared" si="13"/>
        <v>15521.355000000473</v>
      </c>
      <c r="Z100" s="22">
        <f t="shared" si="13"/>
        <v>15510.924999999774</v>
      </c>
      <c r="AA100" s="22">
        <f t="shared" si="13"/>
        <v>0</v>
      </c>
      <c r="AB100" s="22">
        <f t="shared" si="13"/>
        <v>16109.467500000133</v>
      </c>
      <c r="AC100" s="22">
        <f t="shared" si="13"/>
        <v>16650.562499999774</v>
      </c>
      <c r="AD100" s="22">
        <f t="shared" si="13"/>
        <v>13195.075000000141</v>
      </c>
      <c r="AE100" s="22">
        <f t="shared" si="13"/>
        <v>7601.3249999998989</v>
      </c>
      <c r="AF100" s="22">
        <f t="shared" si="13"/>
        <v>12943.389999999978</v>
      </c>
      <c r="AG100" s="22">
        <f t="shared" si="13"/>
        <v>13290.529999999826</v>
      </c>
      <c r="AH100" s="22">
        <f t="shared" si="13"/>
        <v>0</v>
      </c>
      <c r="AI100" s="22">
        <f t="shared" si="13"/>
        <v>0</v>
      </c>
      <c r="AJ100" s="22">
        <f t="shared" si="13"/>
        <v>0</v>
      </c>
      <c r="AK100" s="22">
        <f t="shared" ref="AK100:AK102" si="14">SUM(F100:AJ100)</f>
        <v>286684.46749999962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15">SUM(G111,G114:G118)</f>
        <v>3069.9006521742463</v>
      </c>
      <c r="H101" s="22">
        <f t="shared" si="15"/>
        <v>11433.359398280601</v>
      </c>
      <c r="I101" s="22">
        <f t="shared" si="15"/>
        <v>9619.1828066912749</v>
      </c>
      <c r="J101" s="22">
        <f t="shared" si="15"/>
        <v>10969.561925982171</v>
      </c>
      <c r="K101" s="22">
        <f t="shared" si="15"/>
        <v>10735.212034883874</v>
      </c>
      <c r="L101" s="22">
        <f t="shared" si="15"/>
        <v>0</v>
      </c>
      <c r="M101" s="22">
        <f t="shared" si="15"/>
        <v>0</v>
      </c>
      <c r="N101" s="22">
        <f t="shared" si="15"/>
        <v>0</v>
      </c>
      <c r="O101" s="22">
        <f t="shared" si="15"/>
        <v>0</v>
      </c>
      <c r="P101" s="22">
        <f t="shared" si="15"/>
        <v>15851.923928571145</v>
      </c>
      <c r="Q101" s="22">
        <f t="shared" si="15"/>
        <v>3375.3138793103058</v>
      </c>
      <c r="R101" s="22">
        <f t="shared" si="15"/>
        <v>2422.7733823523158</v>
      </c>
      <c r="S101" s="22">
        <f t="shared" si="15"/>
        <v>0</v>
      </c>
      <c r="T101" s="22">
        <f t="shared" si="15"/>
        <v>0</v>
      </c>
      <c r="U101" s="22">
        <f t="shared" si="15"/>
        <v>5779.5101923077236</v>
      </c>
      <c r="V101" s="22">
        <f t="shared" si="15"/>
        <v>9741.1152961677253</v>
      </c>
      <c r="W101" s="22">
        <f t="shared" si="15"/>
        <v>9939.0402891158119</v>
      </c>
      <c r="X101" s="22">
        <f t="shared" si="15"/>
        <v>11033.589774010754</v>
      </c>
      <c r="Y101" s="22">
        <f t="shared" si="15"/>
        <v>10539.311593060207</v>
      </c>
      <c r="Z101" s="22">
        <f t="shared" si="15"/>
        <v>10762.538414633924</v>
      </c>
      <c r="AA101" s="22">
        <f t="shared" si="15"/>
        <v>0</v>
      </c>
      <c r="AB101" s="22">
        <f t="shared" si="15"/>
        <v>11489.012889408466</v>
      </c>
      <c r="AC101" s="22">
        <f t="shared" si="15"/>
        <v>10987.194313031039</v>
      </c>
      <c r="AD101" s="22">
        <f t="shared" si="15"/>
        <v>9265.4933266931112</v>
      </c>
      <c r="AE101" s="22">
        <f t="shared" si="15"/>
        <v>4712.6034615384451</v>
      </c>
      <c r="AF101" s="22">
        <f t="shared" si="15"/>
        <v>8673.5082022472743</v>
      </c>
      <c r="AG101" s="22">
        <f t="shared" si="15"/>
        <v>9147.7706802720459</v>
      </c>
      <c r="AH101" s="22">
        <f t="shared" si="15"/>
        <v>0</v>
      </c>
      <c r="AI101" s="22">
        <f t="shared" si="15"/>
        <v>0</v>
      </c>
      <c r="AJ101" s="22">
        <f t="shared" si="15"/>
        <v>0</v>
      </c>
      <c r="AK101" s="22">
        <f t="shared" si="14"/>
        <v>179547.91644073246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16">SUM(G121:G128)</f>
        <v>3486.3543478262291</v>
      </c>
      <c r="H102" s="22">
        <f t="shared" si="16"/>
        <v>6638.7106017190572</v>
      </c>
      <c r="I102" s="22">
        <f t="shared" si="16"/>
        <v>5906.402193308536</v>
      </c>
      <c r="J102" s="22">
        <f t="shared" si="16"/>
        <v>5957.8305740181158</v>
      </c>
      <c r="K102" s="22">
        <f t="shared" si="16"/>
        <v>5406.6904651160494</v>
      </c>
      <c r="L102" s="22">
        <f t="shared" si="16"/>
        <v>0</v>
      </c>
      <c r="M102" s="22">
        <f t="shared" si="16"/>
        <v>0</v>
      </c>
      <c r="N102" s="22">
        <f t="shared" si="16"/>
        <v>0</v>
      </c>
      <c r="O102" s="22">
        <f t="shared" si="16"/>
        <v>0</v>
      </c>
      <c r="P102" s="22">
        <f t="shared" si="16"/>
        <v>12262.59857142882</v>
      </c>
      <c r="Q102" s="22">
        <f t="shared" si="16"/>
        <v>4455.167620689097</v>
      </c>
      <c r="R102" s="22">
        <f t="shared" si="16"/>
        <v>3855.4131176478613</v>
      </c>
      <c r="S102" s="22">
        <f t="shared" si="16"/>
        <v>0</v>
      </c>
      <c r="T102" s="22">
        <f t="shared" si="16"/>
        <v>0</v>
      </c>
      <c r="U102" s="22">
        <f t="shared" si="16"/>
        <v>4942.5043076920574</v>
      </c>
      <c r="V102" s="22">
        <f t="shared" si="16"/>
        <v>6459.0847038327665</v>
      </c>
      <c r="W102" s="22">
        <f t="shared" si="16"/>
        <v>5910.9372108843481</v>
      </c>
      <c r="X102" s="22">
        <f t="shared" si="16"/>
        <v>6609.6602259887295</v>
      </c>
      <c r="Y102" s="22">
        <f t="shared" si="16"/>
        <v>4982.0434069402663</v>
      </c>
      <c r="Z102" s="22">
        <f t="shared" si="16"/>
        <v>4748.3865853658499</v>
      </c>
      <c r="AA102" s="22">
        <f t="shared" si="16"/>
        <v>0</v>
      </c>
      <c r="AB102" s="22">
        <f t="shared" si="16"/>
        <v>4620.454610591667</v>
      </c>
      <c r="AC102" s="22">
        <f t="shared" si="16"/>
        <v>5663.3681869687352</v>
      </c>
      <c r="AD102" s="22">
        <f t="shared" si="16"/>
        <v>3929.5816733070292</v>
      </c>
      <c r="AE102" s="22">
        <f t="shared" si="16"/>
        <v>2888.7215384614533</v>
      </c>
      <c r="AF102" s="22">
        <f t="shared" si="16"/>
        <v>4269.8817977527033</v>
      </c>
      <c r="AG102" s="22">
        <f t="shared" si="16"/>
        <v>4142.7593197277802</v>
      </c>
      <c r="AH102" s="22">
        <f t="shared" si="16"/>
        <v>0</v>
      </c>
      <c r="AI102" s="22">
        <f t="shared" si="16"/>
        <v>0</v>
      </c>
      <c r="AJ102" s="22">
        <f t="shared" si="16"/>
        <v>0</v>
      </c>
      <c r="AK102" s="22">
        <f t="shared" si="14"/>
        <v>107136.55105926715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ht="15.75" customHeight="1" outlineLevel="3">
      <c r="A105" s="6"/>
      <c r="B105" s="45"/>
      <c r="C105" s="46"/>
      <c r="D105" s="46"/>
      <c r="E105" s="46"/>
      <c r="F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17">((G33+G34)-(F33+F34))*$D$107</f>
        <v>12579.200000001583</v>
      </c>
      <c r="H107" s="27">
        <f t="shared" si="17"/>
        <v>16019.200000001001</v>
      </c>
      <c r="I107" s="27">
        <f t="shared" si="17"/>
        <v>14243.20000000007</v>
      </c>
      <c r="J107" s="27">
        <f t="shared" si="17"/>
        <v>15772.800000000279</v>
      </c>
      <c r="K107" s="27">
        <f t="shared" si="17"/>
        <v>15036.799999998766</v>
      </c>
      <c r="L107" s="27">
        <f t="shared" si="17"/>
        <v>0</v>
      </c>
      <c r="M107" s="27">
        <f t="shared" si="17"/>
        <v>0</v>
      </c>
      <c r="N107" s="27">
        <f t="shared" si="17"/>
        <v>0</v>
      </c>
      <c r="O107" s="27">
        <f t="shared" si="17"/>
        <v>0</v>
      </c>
      <c r="P107" s="27">
        <f t="shared" si="17"/>
        <v>34278.40000000142</v>
      </c>
      <c r="Q107" s="27">
        <f t="shared" si="17"/>
        <v>8566.3999999989755</v>
      </c>
      <c r="R107" s="27">
        <f t="shared" si="17"/>
        <v>7376.0000000009313</v>
      </c>
      <c r="S107" s="27">
        <f t="shared" si="17"/>
        <v>0</v>
      </c>
      <c r="T107" s="27">
        <f t="shared" si="17"/>
        <v>0</v>
      </c>
      <c r="U107" s="27">
        <f t="shared" si="17"/>
        <v>15452.799999999115</v>
      </c>
      <c r="V107" s="27">
        <f t="shared" si="17"/>
        <v>14774.400000000605</v>
      </c>
      <c r="W107" s="27">
        <f t="shared" si="17"/>
        <v>14745.600000000559</v>
      </c>
      <c r="X107" s="27">
        <f t="shared" si="17"/>
        <v>15964.79999999865</v>
      </c>
      <c r="Y107" s="27">
        <f t="shared" si="17"/>
        <v>14915.200000000186</v>
      </c>
      <c r="Z107" s="27">
        <f t="shared" si="17"/>
        <v>14806.400000001304</v>
      </c>
      <c r="AA107" s="27">
        <f t="shared" si="17"/>
        <v>0</v>
      </c>
      <c r="AB107" s="27">
        <f t="shared" si="17"/>
        <v>16915.199999997276</v>
      </c>
      <c r="AC107" s="27">
        <f t="shared" si="17"/>
        <v>15295.999999999185</v>
      </c>
      <c r="AD107" s="27">
        <f t="shared" si="17"/>
        <v>13062.400000003981</v>
      </c>
      <c r="AE107" s="27">
        <f t="shared" si="17"/>
        <v>7235.19999999844</v>
      </c>
      <c r="AF107" s="27">
        <f t="shared" si="17"/>
        <v>13366.399999998976</v>
      </c>
      <c r="AG107" s="27">
        <f t="shared" si="17"/>
        <v>13046.400000003632</v>
      </c>
      <c r="AH107" s="27">
        <f t="shared" si="17"/>
        <v>0</v>
      </c>
      <c r="AI107" s="27">
        <f t="shared" si="17"/>
        <v>0</v>
      </c>
      <c r="AJ107" s="27">
        <f t="shared" si="17"/>
        <v>0</v>
      </c>
      <c r="AK107" s="27">
        <f>SUM(F107:AJ107)</f>
        <v>293452.80000000494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18">(G37-F37)*$D$108</f>
        <v>300.0000000001819</v>
      </c>
      <c r="H108" s="27">
        <f t="shared" si="18"/>
        <v>3099.9999999999091</v>
      </c>
      <c r="I108" s="27">
        <f t="shared" si="18"/>
        <v>2299.9999999997272</v>
      </c>
      <c r="J108" s="27">
        <f t="shared" si="18"/>
        <v>2800.0000000001819</v>
      </c>
      <c r="K108" s="27">
        <f t="shared" si="18"/>
        <v>2900.0000000000909</v>
      </c>
      <c r="L108" s="27">
        <f t="shared" si="18"/>
        <v>0</v>
      </c>
      <c r="M108" s="27">
        <f t="shared" si="18"/>
        <v>0</v>
      </c>
      <c r="N108" s="27">
        <f t="shared" si="18"/>
        <v>0</v>
      </c>
      <c r="O108" s="27">
        <f t="shared" si="18"/>
        <v>0</v>
      </c>
      <c r="P108" s="27">
        <f t="shared" si="18"/>
        <v>2699.9999999998181</v>
      </c>
      <c r="Q108" s="27">
        <f t="shared" si="18"/>
        <v>400.00000000009095</v>
      </c>
      <c r="R108" s="27">
        <f t="shared" si="18"/>
        <v>199.9999999998181</v>
      </c>
      <c r="S108" s="27">
        <f t="shared" si="18"/>
        <v>0</v>
      </c>
      <c r="T108" s="27">
        <f t="shared" si="18"/>
        <v>0</v>
      </c>
      <c r="U108" s="27">
        <f t="shared" si="18"/>
        <v>800.0000000001819</v>
      </c>
      <c r="V108" s="27">
        <f t="shared" si="18"/>
        <v>2400.0000000000909</v>
      </c>
      <c r="W108" s="27">
        <f t="shared" si="18"/>
        <v>2500</v>
      </c>
      <c r="X108" s="27">
        <f t="shared" si="18"/>
        <v>3099.9999999999091</v>
      </c>
      <c r="Y108" s="27">
        <f t="shared" si="18"/>
        <v>2699.9999999998181</v>
      </c>
      <c r="Z108" s="27">
        <f t="shared" si="18"/>
        <v>2900.0000000000909</v>
      </c>
      <c r="AA108" s="27">
        <f t="shared" si="18"/>
        <v>0</v>
      </c>
      <c r="AB108" s="27">
        <f t="shared" si="18"/>
        <v>2900.0000000000909</v>
      </c>
      <c r="AC108" s="27">
        <f t="shared" si="18"/>
        <v>3000</v>
      </c>
      <c r="AD108" s="27">
        <f t="shared" si="18"/>
        <v>2199.9999999998181</v>
      </c>
      <c r="AE108" s="27">
        <f t="shared" si="18"/>
        <v>900.00000000009095</v>
      </c>
      <c r="AF108" s="27">
        <f t="shared" si="18"/>
        <v>2200.0000000002728</v>
      </c>
      <c r="AG108" s="27">
        <f t="shared" si="18"/>
        <v>2500</v>
      </c>
      <c r="AH108" s="27">
        <f t="shared" si="18"/>
        <v>0</v>
      </c>
      <c r="AI108" s="27">
        <f t="shared" si="18"/>
        <v>0</v>
      </c>
      <c r="AJ108" s="27">
        <f t="shared" si="18"/>
        <v>0</v>
      </c>
      <c r="AK108" s="27">
        <f t="shared" ref="AK108:AK130" si="19">SUM(F108:AJ108)</f>
        <v>42800.000000000189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20">SUM(G111:G118)</f>
        <v>3109.9006521742385</v>
      </c>
      <c r="H109" s="27">
        <f t="shared" si="20"/>
        <v>11473.359398280594</v>
      </c>
      <c r="I109" s="27">
        <f t="shared" si="20"/>
        <v>9739.1828066912785</v>
      </c>
      <c r="J109" s="27">
        <f t="shared" si="20"/>
        <v>11059.561925982174</v>
      </c>
      <c r="K109" s="27">
        <f t="shared" si="20"/>
        <v>10825.212034883878</v>
      </c>
      <c r="L109" s="27">
        <f t="shared" si="20"/>
        <v>0</v>
      </c>
      <c r="M109" s="27">
        <f t="shared" si="20"/>
        <v>0</v>
      </c>
      <c r="N109" s="27">
        <f t="shared" si="20"/>
        <v>0</v>
      </c>
      <c r="O109" s="27">
        <f t="shared" si="20"/>
        <v>0</v>
      </c>
      <c r="P109" s="27">
        <f t="shared" si="20"/>
        <v>16031.923928571123</v>
      </c>
      <c r="Q109" s="27">
        <f t="shared" si="20"/>
        <v>3465.3138793103089</v>
      </c>
      <c r="R109" s="27">
        <f t="shared" si="20"/>
        <v>2512.773382352319</v>
      </c>
      <c r="S109" s="27">
        <f t="shared" si="20"/>
        <v>0</v>
      </c>
      <c r="T109" s="27">
        <f t="shared" si="20"/>
        <v>0</v>
      </c>
      <c r="U109" s="27">
        <f t="shared" si="20"/>
        <v>5879.5101923077182</v>
      </c>
      <c r="V109" s="27">
        <f t="shared" si="20"/>
        <v>9851.1152961677381</v>
      </c>
      <c r="W109" s="27">
        <f t="shared" si="20"/>
        <v>10039.040289115808</v>
      </c>
      <c r="X109" s="27">
        <f t="shared" si="20"/>
        <v>11143.589774010768</v>
      </c>
      <c r="Y109" s="27">
        <f t="shared" si="20"/>
        <v>10569.311593060207</v>
      </c>
      <c r="Z109" s="27">
        <f t="shared" si="20"/>
        <v>10792.538414633924</v>
      </c>
      <c r="AA109" s="27">
        <f t="shared" si="20"/>
        <v>0</v>
      </c>
      <c r="AB109" s="27">
        <f t="shared" si="20"/>
        <v>11499.012889408456</v>
      </c>
      <c r="AC109" s="27">
        <f t="shared" si="20"/>
        <v>11077.194313031043</v>
      </c>
      <c r="AD109" s="27">
        <f t="shared" si="20"/>
        <v>9345.4933266930966</v>
      </c>
      <c r="AE109" s="27">
        <f t="shared" si="20"/>
        <v>4722.6034615384642</v>
      </c>
      <c r="AF109" s="27">
        <f t="shared" si="20"/>
        <v>8783.5082022472598</v>
      </c>
      <c r="AG109" s="27">
        <f t="shared" si="20"/>
        <v>9267.7706802720495</v>
      </c>
      <c r="AH109" s="27">
        <f t="shared" si="20"/>
        <v>0</v>
      </c>
      <c r="AI109" s="27">
        <f t="shared" si="20"/>
        <v>0</v>
      </c>
      <c r="AJ109" s="27">
        <f t="shared" si="20"/>
        <v>0</v>
      </c>
      <c r="AK109" s="27">
        <f t="shared" si="19"/>
        <v>181187.91644073246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9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1">IF(F135=0,((F37-E37))*$D$111,(((F37-E37)*0.8))*$D$111)</f>
        <v>0</v>
      </c>
      <c r="G111" s="27">
        <f t="shared" si="21"/>
        <v>300.0000000001819</v>
      </c>
      <c r="H111" s="27">
        <f t="shared" si="21"/>
        <v>2479.9999999999277</v>
      </c>
      <c r="I111" s="27">
        <f t="shared" si="21"/>
        <v>1839.9999999997817</v>
      </c>
      <c r="J111" s="27">
        <f t="shared" si="21"/>
        <v>2800.0000000001819</v>
      </c>
      <c r="K111" s="27">
        <f t="shared" si="21"/>
        <v>2900.0000000000909</v>
      </c>
      <c r="L111" s="27">
        <f t="shared" si="21"/>
        <v>0</v>
      </c>
      <c r="M111" s="27">
        <f t="shared" si="21"/>
        <v>0</v>
      </c>
      <c r="N111" s="27">
        <f t="shared" si="21"/>
        <v>0</v>
      </c>
      <c r="O111" s="27">
        <f t="shared" si="21"/>
        <v>0</v>
      </c>
      <c r="P111" s="27">
        <f t="shared" si="21"/>
        <v>2699.9999999998181</v>
      </c>
      <c r="Q111" s="27">
        <f t="shared" si="21"/>
        <v>400.00000000009095</v>
      </c>
      <c r="R111" s="27">
        <f t="shared" si="21"/>
        <v>199.9999999998181</v>
      </c>
      <c r="S111" s="27">
        <f t="shared" si="21"/>
        <v>0</v>
      </c>
      <c r="T111" s="27">
        <f t="shared" si="21"/>
        <v>0</v>
      </c>
      <c r="U111" s="27">
        <f t="shared" si="21"/>
        <v>800.0000000001819</v>
      </c>
      <c r="V111" s="27">
        <f t="shared" si="21"/>
        <v>1920.0000000000728</v>
      </c>
      <c r="W111" s="27">
        <f t="shared" si="21"/>
        <v>2000</v>
      </c>
      <c r="X111" s="27">
        <f t="shared" si="21"/>
        <v>2479.9999999999277</v>
      </c>
      <c r="Y111" s="27">
        <f t="shared" si="21"/>
        <v>2699.9999999998181</v>
      </c>
      <c r="Z111" s="27">
        <f t="shared" si="21"/>
        <v>2900.0000000000909</v>
      </c>
      <c r="AA111" s="27">
        <f t="shared" si="21"/>
        <v>0</v>
      </c>
      <c r="AB111" s="27">
        <f t="shared" si="21"/>
        <v>2900.0000000000909</v>
      </c>
      <c r="AC111" s="27">
        <f t="shared" si="21"/>
        <v>3000</v>
      </c>
      <c r="AD111" s="27">
        <f t="shared" si="21"/>
        <v>2199.9999999998181</v>
      </c>
      <c r="AE111" s="27">
        <f t="shared" si="21"/>
        <v>900.00000000009095</v>
      </c>
      <c r="AF111" s="27">
        <f t="shared" si="21"/>
        <v>2200.0000000002728</v>
      </c>
      <c r="AG111" s="27">
        <f t="shared" si="21"/>
        <v>2500</v>
      </c>
      <c r="AH111" s="27">
        <f t="shared" si="21"/>
        <v>0</v>
      </c>
      <c r="AI111" s="27">
        <f t="shared" si="21"/>
        <v>0</v>
      </c>
      <c r="AJ111" s="27">
        <f t="shared" si="21"/>
        <v>0</v>
      </c>
      <c r="AK111" s="27">
        <f t="shared" si="19"/>
        <v>40120.000000000262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9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22">(G39-F39)*$D$113</f>
        <v>39.999999999992042</v>
      </c>
      <c r="H113" s="27">
        <f t="shared" si="22"/>
        <v>39.999999999992042</v>
      </c>
      <c r="I113" s="27">
        <f t="shared" si="22"/>
        <v>120.00000000000455</v>
      </c>
      <c r="J113" s="27">
        <f t="shared" si="22"/>
        <v>90.000000000003411</v>
      </c>
      <c r="K113" s="27">
        <f t="shared" si="22"/>
        <v>90.000000000003411</v>
      </c>
      <c r="L113" s="27">
        <f t="shared" si="22"/>
        <v>0</v>
      </c>
      <c r="M113" s="27">
        <f t="shared" si="22"/>
        <v>0</v>
      </c>
      <c r="N113" s="27">
        <f t="shared" si="22"/>
        <v>0</v>
      </c>
      <c r="O113" s="27">
        <f t="shared" si="22"/>
        <v>0</v>
      </c>
      <c r="P113" s="27">
        <f t="shared" si="22"/>
        <v>179.9999999999784</v>
      </c>
      <c r="Q113" s="27">
        <f t="shared" si="22"/>
        <v>90.000000000003411</v>
      </c>
      <c r="R113" s="27">
        <f t="shared" si="22"/>
        <v>90.000000000003411</v>
      </c>
      <c r="S113" s="27">
        <f t="shared" si="22"/>
        <v>0</v>
      </c>
      <c r="T113" s="27">
        <f t="shared" si="22"/>
        <v>0</v>
      </c>
      <c r="U113" s="27">
        <f t="shared" si="22"/>
        <v>99.999999999994316</v>
      </c>
      <c r="V113" s="27">
        <f t="shared" si="22"/>
        <v>110.00000000001364</v>
      </c>
      <c r="W113" s="27">
        <f t="shared" si="22"/>
        <v>99.999999999994316</v>
      </c>
      <c r="X113" s="27">
        <f t="shared" si="22"/>
        <v>110.00000000001364</v>
      </c>
      <c r="Y113" s="27">
        <f t="shared" si="22"/>
        <v>30.000000000001137</v>
      </c>
      <c r="Z113" s="27">
        <f t="shared" si="22"/>
        <v>30.000000000001137</v>
      </c>
      <c r="AA113" s="27">
        <f t="shared" si="22"/>
        <v>0</v>
      </c>
      <c r="AB113" s="27">
        <f t="shared" si="22"/>
        <v>9.9999999999909051</v>
      </c>
      <c r="AC113" s="27">
        <f t="shared" si="22"/>
        <v>90.000000000003411</v>
      </c>
      <c r="AD113" s="27">
        <f t="shared" si="22"/>
        <v>79.999999999984084</v>
      </c>
      <c r="AE113" s="27">
        <f t="shared" si="22"/>
        <v>10.000000000019327</v>
      </c>
      <c r="AF113" s="27">
        <f t="shared" si="22"/>
        <v>109.99999999998522</v>
      </c>
      <c r="AG113" s="27">
        <f t="shared" si="22"/>
        <v>120.00000000000455</v>
      </c>
      <c r="AH113" s="27">
        <f t="shared" si="22"/>
        <v>0</v>
      </c>
      <c r="AI113" s="27">
        <f t="shared" si="22"/>
        <v>0</v>
      </c>
      <c r="AJ113" s="27">
        <f t="shared" si="22"/>
        <v>0</v>
      </c>
      <c r="AK113" s="27">
        <f t="shared" si="19"/>
        <v>1639.9999999999864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23">IFERROR(81%*(G44-F44)*$D$114,0)</f>
        <v>1943.9999999998895</v>
      </c>
      <c r="H114" s="27">
        <f t="shared" si="23"/>
        <v>1377.0000000000368</v>
      </c>
      <c r="I114" s="27">
        <f t="shared" si="23"/>
        <v>1295.9999999999263</v>
      </c>
      <c r="J114" s="27">
        <f t="shared" si="23"/>
        <v>1134.0000000000739</v>
      </c>
      <c r="K114" s="27">
        <f t="shared" si="23"/>
        <v>1215</v>
      </c>
      <c r="L114" s="27">
        <f t="shared" si="23"/>
        <v>0</v>
      </c>
      <c r="M114" s="27">
        <f t="shared" si="23"/>
        <v>0</v>
      </c>
      <c r="N114" s="27">
        <f t="shared" si="23"/>
        <v>0</v>
      </c>
      <c r="O114" s="27">
        <f t="shared" si="23"/>
        <v>0</v>
      </c>
      <c r="P114" s="27">
        <f t="shared" si="23"/>
        <v>3645.0000000000005</v>
      </c>
      <c r="Q114" s="27">
        <f t="shared" si="23"/>
        <v>729.00000000007367</v>
      </c>
      <c r="R114" s="27">
        <f t="shared" si="23"/>
        <v>810</v>
      </c>
      <c r="S114" s="27">
        <f t="shared" si="23"/>
        <v>0</v>
      </c>
      <c r="T114" s="27">
        <f t="shared" si="23"/>
        <v>0</v>
      </c>
      <c r="U114" s="27">
        <f t="shared" si="23"/>
        <v>2186.9999999998527</v>
      </c>
      <c r="V114" s="27">
        <f t="shared" si="23"/>
        <v>1296.0000000001107</v>
      </c>
      <c r="W114" s="27">
        <f t="shared" si="23"/>
        <v>1457.9999999999634</v>
      </c>
      <c r="X114" s="27">
        <f t="shared" si="23"/>
        <v>1295.9999999999263</v>
      </c>
      <c r="Y114" s="27">
        <f t="shared" si="23"/>
        <v>1134.0000000000739</v>
      </c>
      <c r="Z114" s="27">
        <f t="shared" si="23"/>
        <v>1052.9999999999634</v>
      </c>
      <c r="AA114" s="27">
        <f t="shared" si="23"/>
        <v>0</v>
      </c>
      <c r="AB114" s="27">
        <f t="shared" si="23"/>
        <v>1620</v>
      </c>
      <c r="AC114" s="27">
        <f t="shared" si="23"/>
        <v>1215</v>
      </c>
      <c r="AD114" s="27">
        <f t="shared" si="23"/>
        <v>891.00000000011062</v>
      </c>
      <c r="AE114" s="27">
        <f t="shared" si="23"/>
        <v>647.99999999996317</v>
      </c>
      <c r="AF114" s="27">
        <f t="shared" si="23"/>
        <v>972.00000000003695</v>
      </c>
      <c r="AG114" s="27">
        <f t="shared" si="23"/>
        <v>971.99999999985278</v>
      </c>
      <c r="AH114" s="27">
        <f t="shared" si="23"/>
        <v>0</v>
      </c>
      <c r="AI114" s="27">
        <f t="shared" si="23"/>
        <v>0</v>
      </c>
      <c r="AJ114" s="27">
        <f t="shared" si="23"/>
        <v>0</v>
      </c>
      <c r="AK114" s="27">
        <f t="shared" ref="AK114" si="24">SUM(F114:AJ114)</f>
        <v>26891.999999999854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25">(G54-F54)*$D$115</f>
        <v>439.99999999999773</v>
      </c>
      <c r="H115" s="27">
        <f t="shared" si="25"/>
        <v>1439.9999999999977</v>
      </c>
      <c r="I115" s="27">
        <f t="shared" si="25"/>
        <v>1350.0000000000227</v>
      </c>
      <c r="J115" s="27">
        <f t="shared" si="25"/>
        <v>1349.9999999999659</v>
      </c>
      <c r="K115" s="27">
        <f t="shared" si="25"/>
        <v>1389.9999999999864</v>
      </c>
      <c r="L115" s="27">
        <f t="shared" si="25"/>
        <v>0</v>
      </c>
      <c r="M115" s="27">
        <f t="shared" si="25"/>
        <v>0</v>
      </c>
      <c r="N115" s="27">
        <f t="shared" si="25"/>
        <v>0</v>
      </c>
      <c r="O115" s="27">
        <f t="shared" si="25"/>
        <v>0</v>
      </c>
      <c r="P115" s="27">
        <f t="shared" si="25"/>
        <v>2690.0000000000546</v>
      </c>
      <c r="Q115" s="27">
        <f t="shared" si="25"/>
        <v>569.99999999999318</v>
      </c>
      <c r="R115" s="27">
        <f t="shared" si="25"/>
        <v>549.99999999995453</v>
      </c>
      <c r="S115" s="27">
        <f t="shared" si="25"/>
        <v>0</v>
      </c>
      <c r="T115" s="27">
        <f t="shared" si="25"/>
        <v>0</v>
      </c>
      <c r="U115" s="27">
        <f t="shared" si="25"/>
        <v>580.00000000004093</v>
      </c>
      <c r="V115" s="27">
        <f t="shared" si="25"/>
        <v>1240.0000000000091</v>
      </c>
      <c r="W115" s="27">
        <f t="shared" si="25"/>
        <v>1369.9999999999477</v>
      </c>
      <c r="X115" s="27">
        <f t="shared" si="25"/>
        <v>1470.0000000000273</v>
      </c>
      <c r="Y115" s="27">
        <f t="shared" si="25"/>
        <v>1490.0000000000091</v>
      </c>
      <c r="Z115" s="27">
        <f t="shared" si="25"/>
        <v>1420.0000000000159</v>
      </c>
      <c r="AA115" s="27">
        <f t="shared" si="25"/>
        <v>0</v>
      </c>
      <c r="AB115" s="27">
        <f t="shared" si="25"/>
        <v>1560.0000000000023</v>
      </c>
      <c r="AC115" s="27">
        <f t="shared" si="25"/>
        <v>1319.9999999999932</v>
      </c>
      <c r="AD115" s="27">
        <f t="shared" si="25"/>
        <v>1359.9999999999568</v>
      </c>
      <c r="AE115" s="27">
        <f t="shared" si="25"/>
        <v>720.00000000002728</v>
      </c>
      <c r="AF115" s="27">
        <f t="shared" si="25"/>
        <v>920.00000000001592</v>
      </c>
      <c r="AG115" s="27">
        <f t="shared" si="25"/>
        <v>1250</v>
      </c>
      <c r="AH115" s="27">
        <f t="shared" si="25"/>
        <v>0</v>
      </c>
      <c r="AI115" s="27">
        <f t="shared" si="25"/>
        <v>0</v>
      </c>
      <c r="AJ115" s="27">
        <f t="shared" si="25"/>
        <v>0</v>
      </c>
      <c r="AK115" s="27">
        <f t="shared" si="19"/>
        <v>24480.000000000015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26">(G51-F51)*$D$116</f>
        <v>27.000000000001023</v>
      </c>
      <c r="H116" s="27">
        <f t="shared" si="26"/>
        <v>184.99999999999517</v>
      </c>
      <c r="I116" s="27">
        <f t="shared" si="26"/>
        <v>173.99999999999949</v>
      </c>
      <c r="J116" s="27">
        <f t="shared" si="26"/>
        <v>187.00000000000472</v>
      </c>
      <c r="K116" s="27">
        <f t="shared" si="26"/>
        <v>171.99999999999704</v>
      </c>
      <c r="L116" s="27">
        <f t="shared" si="26"/>
        <v>0</v>
      </c>
      <c r="M116" s="27">
        <f t="shared" si="26"/>
        <v>0</v>
      </c>
      <c r="N116" s="27">
        <f t="shared" si="26"/>
        <v>0</v>
      </c>
      <c r="O116" s="27">
        <f t="shared" si="26"/>
        <v>0</v>
      </c>
      <c r="P116" s="27">
        <f t="shared" si="26"/>
        <v>387.99999999999812</v>
      </c>
      <c r="Q116" s="27">
        <f t="shared" si="26"/>
        <v>158.99999999999892</v>
      </c>
      <c r="R116" s="27">
        <f t="shared" si="26"/>
        <v>98.000000000006082</v>
      </c>
      <c r="S116" s="27">
        <f t="shared" si="26"/>
        <v>0</v>
      </c>
      <c r="T116" s="27">
        <f t="shared" si="26"/>
        <v>0</v>
      </c>
      <c r="U116" s="27">
        <f t="shared" si="26"/>
        <v>119.99999999999744</v>
      </c>
      <c r="V116" s="27">
        <f t="shared" si="26"/>
        <v>183.9999999999975</v>
      </c>
      <c r="W116" s="27">
        <f t="shared" si="26"/>
        <v>179.00000000000205</v>
      </c>
      <c r="X116" s="27">
        <f t="shared" si="26"/>
        <v>182.99999999999983</v>
      </c>
      <c r="Y116" s="27">
        <f t="shared" si="26"/>
        <v>189.99999999999773</v>
      </c>
      <c r="Z116" s="27">
        <f t="shared" si="26"/>
        <v>173.00000000000182</v>
      </c>
      <c r="AA116" s="27">
        <f t="shared" si="26"/>
        <v>0</v>
      </c>
      <c r="AB116" s="27">
        <f t="shared" si="26"/>
        <v>169.00000000000404</v>
      </c>
      <c r="AC116" s="27">
        <f t="shared" si="26"/>
        <v>182.99999999999983</v>
      </c>
      <c r="AD116" s="27">
        <f t="shared" si="26"/>
        <v>168.99999999999693</v>
      </c>
      <c r="AE116" s="27">
        <f t="shared" si="26"/>
        <v>107.99999999999699</v>
      </c>
      <c r="AF116" s="27">
        <f t="shared" si="26"/>
        <v>132.000000000005</v>
      </c>
      <c r="AG116" s="27">
        <f t="shared" si="26"/>
        <v>173.99999999999949</v>
      </c>
      <c r="AH116" s="27">
        <f t="shared" si="26"/>
        <v>0</v>
      </c>
      <c r="AI116" s="27">
        <f t="shared" si="26"/>
        <v>0</v>
      </c>
      <c r="AJ116" s="27">
        <f t="shared" si="26"/>
        <v>0</v>
      </c>
      <c r="AK116" s="27">
        <f t="shared" si="19"/>
        <v>3353.9999999999995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27">2/8*(G48-F48)</f>
        <v>0.20499999999999829</v>
      </c>
      <c r="H117" s="27">
        <f t="shared" si="27"/>
        <v>6.9999999999993179E-2</v>
      </c>
      <c r="I117" s="27">
        <f t="shared" si="27"/>
        <v>7.5000000000002842E-2</v>
      </c>
      <c r="J117" s="27">
        <f t="shared" si="27"/>
        <v>7.2500000000005116E-2</v>
      </c>
      <c r="K117" s="27">
        <f t="shared" si="27"/>
        <v>7.2499999999990905E-2</v>
      </c>
      <c r="L117" s="27">
        <f t="shared" si="27"/>
        <v>0</v>
      </c>
      <c r="M117" s="27">
        <f t="shared" si="27"/>
        <v>0</v>
      </c>
      <c r="N117" s="27">
        <f t="shared" si="27"/>
        <v>0</v>
      </c>
      <c r="O117" s="27">
        <f t="shared" si="27"/>
        <v>0</v>
      </c>
      <c r="P117" s="27">
        <f t="shared" si="27"/>
        <v>0.35250000000000625</v>
      </c>
      <c r="Q117" s="27">
        <f t="shared" si="27"/>
        <v>7.2499999999990905E-2</v>
      </c>
      <c r="R117" s="27">
        <f t="shared" si="27"/>
        <v>6.7500000000009663E-2</v>
      </c>
      <c r="S117" s="27">
        <f t="shared" si="27"/>
        <v>0</v>
      </c>
      <c r="T117" s="27">
        <f t="shared" si="27"/>
        <v>0</v>
      </c>
      <c r="U117" s="27">
        <f t="shared" si="27"/>
        <v>0.20250000000000057</v>
      </c>
      <c r="V117" s="27">
        <f t="shared" si="27"/>
        <v>6.9999999999993179E-2</v>
      </c>
      <c r="W117" s="27">
        <f t="shared" si="27"/>
        <v>6.7500000000009663E-2</v>
      </c>
      <c r="X117" s="27">
        <f t="shared" si="27"/>
        <v>6.9999999999993179E-2</v>
      </c>
      <c r="Y117" s="27">
        <f t="shared" si="27"/>
        <v>7.5000000000002842E-2</v>
      </c>
      <c r="Z117" s="27">
        <f t="shared" si="27"/>
        <v>7.5000000000002842E-2</v>
      </c>
      <c r="AA117" s="27">
        <f t="shared" si="27"/>
        <v>0</v>
      </c>
      <c r="AB117" s="27">
        <f t="shared" si="27"/>
        <v>0.13749999999998863</v>
      </c>
      <c r="AC117" s="27">
        <f t="shared" si="27"/>
        <v>7.2500000000005116E-2</v>
      </c>
      <c r="AD117" s="27">
        <f t="shared" si="27"/>
        <v>7.5000000000002842E-2</v>
      </c>
      <c r="AE117" s="27">
        <f t="shared" si="27"/>
        <v>6.4999999999997726E-2</v>
      </c>
      <c r="AF117" s="27">
        <f t="shared" si="27"/>
        <v>6.9999999999993179E-2</v>
      </c>
      <c r="AG117" s="27">
        <f t="shared" si="27"/>
        <v>7.000000000000739E-2</v>
      </c>
      <c r="AH117" s="27">
        <f t="shared" si="27"/>
        <v>0</v>
      </c>
      <c r="AI117" s="27">
        <f t="shared" si="27"/>
        <v>0</v>
      </c>
      <c r="AJ117" s="27">
        <f t="shared" si="27"/>
        <v>0</v>
      </c>
      <c r="AK117" s="27">
        <f t="shared" si="19"/>
        <v>2.0374999999999943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8">IFERROR((F108/(F108+F122))*((F50-E50)*$D$118),0)</f>
        <v>0</v>
      </c>
      <c r="G118" s="27">
        <f t="shared" si="28"/>
        <v>358.69565217417647</v>
      </c>
      <c r="H118" s="27">
        <f t="shared" si="28"/>
        <v>5951.2893982806445</v>
      </c>
      <c r="I118" s="27">
        <f t="shared" si="28"/>
        <v>4959.1078066915452</v>
      </c>
      <c r="J118" s="27">
        <f t="shared" si="28"/>
        <v>5498.4894259819439</v>
      </c>
      <c r="K118" s="27">
        <f t="shared" si="28"/>
        <v>5058.1395348837996</v>
      </c>
      <c r="L118" s="27">
        <f t="shared" si="28"/>
        <v>0</v>
      </c>
      <c r="M118" s="27">
        <f t="shared" si="28"/>
        <v>0</v>
      </c>
      <c r="N118" s="27">
        <f t="shared" si="28"/>
        <v>0</v>
      </c>
      <c r="O118" s="27">
        <f t="shared" si="28"/>
        <v>0</v>
      </c>
      <c r="P118" s="27">
        <f t="shared" si="28"/>
        <v>6428.5714285712738</v>
      </c>
      <c r="Q118" s="27">
        <f t="shared" si="28"/>
        <v>1517.2413793101491</v>
      </c>
      <c r="R118" s="27">
        <f t="shared" si="28"/>
        <v>764.70588235253683</v>
      </c>
      <c r="S118" s="27">
        <f t="shared" si="28"/>
        <v>0</v>
      </c>
      <c r="T118" s="27">
        <f t="shared" si="28"/>
        <v>0</v>
      </c>
      <c r="U118" s="27">
        <f t="shared" si="28"/>
        <v>2092.3076923076515</v>
      </c>
      <c r="V118" s="27">
        <f t="shared" si="28"/>
        <v>5101.0452961675346</v>
      </c>
      <c r="W118" s="27">
        <f t="shared" si="28"/>
        <v>4931.9727891159</v>
      </c>
      <c r="X118" s="27">
        <f t="shared" si="28"/>
        <v>5604.5197740108733</v>
      </c>
      <c r="Y118" s="27">
        <f t="shared" si="28"/>
        <v>5025.2365930603082</v>
      </c>
      <c r="Z118" s="27">
        <f t="shared" si="28"/>
        <v>5216.4634146338512</v>
      </c>
      <c r="AA118" s="27">
        <f t="shared" si="28"/>
        <v>0</v>
      </c>
      <c r="AB118" s="27">
        <f t="shared" si="28"/>
        <v>5239.8753894083693</v>
      </c>
      <c r="AC118" s="27">
        <f t="shared" si="28"/>
        <v>5269.1218130310472</v>
      </c>
      <c r="AD118" s="27">
        <f t="shared" si="28"/>
        <v>4645.4183266932296</v>
      </c>
      <c r="AE118" s="27">
        <f t="shared" si="28"/>
        <v>2336.5384615383664</v>
      </c>
      <c r="AF118" s="27">
        <f t="shared" si="28"/>
        <v>4449.4382022469426</v>
      </c>
      <c r="AG118" s="27">
        <f t="shared" si="28"/>
        <v>4251.7006802721944</v>
      </c>
      <c r="AH118" s="27">
        <f t="shared" si="28"/>
        <v>0</v>
      </c>
      <c r="AI118" s="27">
        <f t="shared" si="28"/>
        <v>0</v>
      </c>
      <c r="AJ118" s="27">
        <f t="shared" si="28"/>
        <v>0</v>
      </c>
      <c r="AK118" s="27">
        <f t="shared" si="19"/>
        <v>84699.87894073232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9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29">SUM(G121:G128)</f>
        <v>3486.3543478262291</v>
      </c>
      <c r="H120" s="27">
        <f t="shared" si="29"/>
        <v>6638.7106017190572</v>
      </c>
      <c r="I120" s="27">
        <f t="shared" si="29"/>
        <v>5906.402193308536</v>
      </c>
      <c r="J120" s="27">
        <f t="shared" si="29"/>
        <v>5957.8305740181158</v>
      </c>
      <c r="K120" s="27">
        <f t="shared" si="29"/>
        <v>5406.6904651160494</v>
      </c>
      <c r="L120" s="27">
        <f t="shared" si="29"/>
        <v>0</v>
      </c>
      <c r="M120" s="27">
        <f t="shared" si="29"/>
        <v>0</v>
      </c>
      <c r="N120" s="27">
        <f t="shared" si="29"/>
        <v>0</v>
      </c>
      <c r="O120" s="27">
        <f t="shared" si="29"/>
        <v>0</v>
      </c>
      <c r="P120" s="27">
        <f t="shared" si="29"/>
        <v>12262.59857142882</v>
      </c>
      <c r="Q120" s="27">
        <f t="shared" si="29"/>
        <v>4455.167620689097</v>
      </c>
      <c r="R120" s="27">
        <f t="shared" si="29"/>
        <v>3855.4131176478613</v>
      </c>
      <c r="S120" s="27">
        <f t="shared" si="29"/>
        <v>0</v>
      </c>
      <c r="T120" s="27">
        <f t="shared" si="29"/>
        <v>0</v>
      </c>
      <c r="U120" s="27">
        <f t="shared" si="29"/>
        <v>4942.5043076920574</v>
      </c>
      <c r="V120" s="27">
        <f t="shared" si="29"/>
        <v>6459.0847038327665</v>
      </c>
      <c r="W120" s="27">
        <f t="shared" si="29"/>
        <v>5910.9372108843481</v>
      </c>
      <c r="X120" s="27">
        <f t="shared" si="29"/>
        <v>6609.6602259887295</v>
      </c>
      <c r="Y120" s="27">
        <f t="shared" si="29"/>
        <v>4982.0434069402663</v>
      </c>
      <c r="Z120" s="27">
        <f t="shared" si="29"/>
        <v>4748.3865853658499</v>
      </c>
      <c r="AA120" s="27">
        <f t="shared" si="29"/>
        <v>0</v>
      </c>
      <c r="AB120" s="27">
        <f t="shared" si="29"/>
        <v>4620.454610591667</v>
      </c>
      <c r="AC120" s="27">
        <f t="shared" si="29"/>
        <v>5663.3681869687352</v>
      </c>
      <c r="AD120" s="27">
        <f t="shared" si="29"/>
        <v>3929.5816733070292</v>
      </c>
      <c r="AE120" s="27">
        <f t="shared" si="29"/>
        <v>2888.7215384614533</v>
      </c>
      <c r="AF120" s="27">
        <f t="shared" si="29"/>
        <v>4269.8817977527033</v>
      </c>
      <c r="AG120" s="27">
        <f t="shared" si="29"/>
        <v>4142.7593197277802</v>
      </c>
      <c r="AH120" s="27">
        <f t="shared" si="29"/>
        <v>0</v>
      </c>
      <c r="AI120" s="27">
        <f t="shared" si="29"/>
        <v>0</v>
      </c>
      <c r="AJ120" s="27">
        <f t="shared" si="29"/>
        <v>0</v>
      </c>
      <c r="AK120" s="27">
        <f t="shared" si="19"/>
        <v>107136.55105926715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30">IF(F135=0,((0))*$D$121,(((F37-E37)*0.2)*$D$121))</f>
        <v>0</v>
      </c>
      <c r="G121" s="27">
        <f t="shared" si="30"/>
        <v>0</v>
      </c>
      <c r="H121" s="27">
        <f t="shared" si="30"/>
        <v>619.99999999998192</v>
      </c>
      <c r="I121" s="27">
        <f t="shared" si="30"/>
        <v>459.99999999994543</v>
      </c>
      <c r="J121" s="27">
        <f t="shared" si="30"/>
        <v>0</v>
      </c>
      <c r="K121" s="27">
        <f t="shared" si="30"/>
        <v>0</v>
      </c>
      <c r="L121" s="27">
        <f t="shared" si="30"/>
        <v>0</v>
      </c>
      <c r="M121" s="27">
        <f t="shared" si="30"/>
        <v>0</v>
      </c>
      <c r="N121" s="27">
        <f t="shared" si="30"/>
        <v>0</v>
      </c>
      <c r="O121" s="27">
        <f t="shared" si="30"/>
        <v>0</v>
      </c>
      <c r="P121" s="27">
        <f t="shared" si="30"/>
        <v>0</v>
      </c>
      <c r="Q121" s="27">
        <f t="shared" si="30"/>
        <v>0</v>
      </c>
      <c r="R121" s="27">
        <f t="shared" si="30"/>
        <v>0</v>
      </c>
      <c r="S121" s="27">
        <f t="shared" si="30"/>
        <v>0</v>
      </c>
      <c r="T121" s="27">
        <f t="shared" si="30"/>
        <v>0</v>
      </c>
      <c r="U121" s="27">
        <f t="shared" si="30"/>
        <v>0</v>
      </c>
      <c r="V121" s="27">
        <f t="shared" si="30"/>
        <v>480.00000000001819</v>
      </c>
      <c r="W121" s="27">
        <f t="shared" si="30"/>
        <v>500</v>
      </c>
      <c r="X121" s="27">
        <f t="shared" si="30"/>
        <v>619.99999999998192</v>
      </c>
      <c r="Y121" s="27">
        <f t="shared" si="30"/>
        <v>0</v>
      </c>
      <c r="Z121" s="27">
        <f t="shared" si="30"/>
        <v>0</v>
      </c>
      <c r="AA121" s="27">
        <f t="shared" si="30"/>
        <v>0</v>
      </c>
      <c r="AB121" s="27">
        <f t="shared" si="30"/>
        <v>0</v>
      </c>
      <c r="AC121" s="27">
        <f t="shared" si="30"/>
        <v>0</v>
      </c>
      <c r="AD121" s="27">
        <f t="shared" si="30"/>
        <v>0</v>
      </c>
      <c r="AE121" s="27">
        <f t="shared" si="30"/>
        <v>0</v>
      </c>
      <c r="AF121" s="27">
        <f t="shared" si="30"/>
        <v>0</v>
      </c>
      <c r="AG121" s="27">
        <f t="shared" si="30"/>
        <v>0</v>
      </c>
      <c r="AH121" s="27">
        <f t="shared" si="30"/>
        <v>0</v>
      </c>
      <c r="AI121" s="27">
        <f t="shared" si="30"/>
        <v>0</v>
      </c>
      <c r="AJ121" s="27">
        <f t="shared" si="30"/>
        <v>0</v>
      </c>
      <c r="AK121" s="27">
        <f t="shared" si="19"/>
        <v>2679.9999999999272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31">(G43-F43)*$D$122</f>
        <v>620.00000000000455</v>
      </c>
      <c r="H122" s="27">
        <f t="shared" si="31"/>
        <v>389.99999999998636</v>
      </c>
      <c r="I122" s="27">
        <f t="shared" si="31"/>
        <v>389.99999999998636</v>
      </c>
      <c r="J122" s="27">
        <f t="shared" si="31"/>
        <v>509.99999999999091</v>
      </c>
      <c r="K122" s="27">
        <f t="shared" si="31"/>
        <v>539.99999999996362</v>
      </c>
      <c r="L122" s="27">
        <f t="shared" si="31"/>
        <v>0</v>
      </c>
      <c r="M122" s="27">
        <f t="shared" si="31"/>
        <v>0</v>
      </c>
      <c r="N122" s="27">
        <f t="shared" si="31"/>
        <v>0</v>
      </c>
      <c r="O122" s="27">
        <f t="shared" si="31"/>
        <v>0</v>
      </c>
      <c r="P122" s="27">
        <f t="shared" si="31"/>
        <v>1500</v>
      </c>
      <c r="Q122" s="27">
        <f t="shared" si="31"/>
        <v>470.00000000002728</v>
      </c>
      <c r="R122" s="27">
        <f t="shared" si="31"/>
        <v>480.00000000001819</v>
      </c>
      <c r="S122" s="27">
        <f t="shared" si="31"/>
        <v>0</v>
      </c>
      <c r="T122" s="27">
        <f t="shared" si="31"/>
        <v>0</v>
      </c>
      <c r="U122" s="27">
        <f t="shared" si="31"/>
        <v>500</v>
      </c>
      <c r="V122" s="27">
        <f t="shared" si="31"/>
        <v>470.00000000002728</v>
      </c>
      <c r="W122" s="27">
        <f t="shared" si="31"/>
        <v>439.99999999994088</v>
      </c>
      <c r="X122" s="27">
        <f t="shared" si="31"/>
        <v>440.00000000005457</v>
      </c>
      <c r="Y122" s="27">
        <f t="shared" si="31"/>
        <v>470.00000000002728</v>
      </c>
      <c r="Z122" s="27">
        <f t="shared" si="31"/>
        <v>379.99999999999545</v>
      </c>
      <c r="AA122" s="27">
        <f t="shared" si="31"/>
        <v>0</v>
      </c>
      <c r="AB122" s="27">
        <f t="shared" si="31"/>
        <v>309.99999999994543</v>
      </c>
      <c r="AC122" s="27">
        <f t="shared" si="31"/>
        <v>529.99999999997272</v>
      </c>
      <c r="AD122" s="27">
        <f t="shared" si="31"/>
        <v>310.00000000005912</v>
      </c>
      <c r="AE122" s="27">
        <f t="shared" si="31"/>
        <v>139.99999999998636</v>
      </c>
      <c r="AF122" s="27">
        <f t="shared" si="31"/>
        <v>470.00000000002728</v>
      </c>
      <c r="AG122" s="27">
        <f t="shared" si="31"/>
        <v>439.99999999994088</v>
      </c>
      <c r="AH122" s="27">
        <f t="shared" si="31"/>
        <v>0</v>
      </c>
      <c r="AI122" s="27">
        <f t="shared" si="31"/>
        <v>0</v>
      </c>
      <c r="AJ122" s="27">
        <f t="shared" si="31"/>
        <v>0</v>
      </c>
      <c r="AK122" s="27">
        <f t="shared" si="19"/>
        <v>9799.9999999999527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32">(G42-F42)*$D$123</f>
        <v>710.00000000003638</v>
      </c>
      <c r="H123" s="27">
        <f t="shared" si="32"/>
        <v>379.99999999999545</v>
      </c>
      <c r="I123" s="27">
        <f t="shared" si="32"/>
        <v>399.99999999997726</v>
      </c>
      <c r="J123" s="27">
        <f t="shared" si="32"/>
        <v>550.00000000006821</v>
      </c>
      <c r="K123" s="27">
        <f t="shared" si="32"/>
        <v>469.9999999999136</v>
      </c>
      <c r="L123" s="27">
        <f t="shared" si="32"/>
        <v>0</v>
      </c>
      <c r="M123" s="27">
        <f t="shared" si="32"/>
        <v>0</v>
      </c>
      <c r="N123" s="27">
        <f t="shared" si="32"/>
        <v>0</v>
      </c>
      <c r="O123" s="27">
        <f t="shared" si="32"/>
        <v>0</v>
      </c>
      <c r="P123" s="27">
        <f t="shared" si="32"/>
        <v>1520.0000000000955</v>
      </c>
      <c r="Q123" s="27">
        <f t="shared" si="32"/>
        <v>519.99999999998181</v>
      </c>
      <c r="R123" s="27">
        <f t="shared" si="32"/>
        <v>399.99999999997726</v>
      </c>
      <c r="S123" s="27">
        <f t="shared" si="32"/>
        <v>0</v>
      </c>
      <c r="T123" s="27">
        <f t="shared" si="32"/>
        <v>0</v>
      </c>
      <c r="U123" s="27">
        <f t="shared" si="32"/>
        <v>700.00000000004547</v>
      </c>
      <c r="V123" s="27">
        <f t="shared" si="32"/>
        <v>459.99999999992269</v>
      </c>
      <c r="W123" s="27">
        <f t="shared" si="32"/>
        <v>430.00000000006366</v>
      </c>
      <c r="X123" s="27">
        <f t="shared" si="32"/>
        <v>519.99999999998181</v>
      </c>
      <c r="Y123" s="27">
        <f t="shared" si="32"/>
        <v>519.99999999998181</v>
      </c>
      <c r="Z123" s="27">
        <f t="shared" si="32"/>
        <v>450.00000000004547</v>
      </c>
      <c r="AA123" s="27">
        <f t="shared" si="32"/>
        <v>0</v>
      </c>
      <c r="AB123" s="27">
        <f t="shared" si="32"/>
        <v>409.99999999996817</v>
      </c>
      <c r="AC123" s="27">
        <f t="shared" si="32"/>
        <v>509.99999999999091</v>
      </c>
      <c r="AD123" s="27">
        <f t="shared" si="32"/>
        <v>409.99999999996817</v>
      </c>
      <c r="AE123" s="27">
        <f t="shared" si="32"/>
        <v>170.00000000007276</v>
      </c>
      <c r="AF123" s="27">
        <f t="shared" si="32"/>
        <v>529.99999999997272</v>
      </c>
      <c r="AG123" s="27">
        <f t="shared" si="32"/>
        <v>500</v>
      </c>
      <c r="AH123" s="27">
        <f t="shared" si="32"/>
        <v>0</v>
      </c>
      <c r="AI123" s="27">
        <f t="shared" si="32"/>
        <v>0</v>
      </c>
      <c r="AJ123" s="27">
        <f t="shared" si="32"/>
        <v>0</v>
      </c>
      <c r="AK123" s="27">
        <f t="shared" si="19"/>
        <v>10560.00000000006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33">(G53-F53)*$D$124</f>
        <v>310.00000000000227</v>
      </c>
      <c r="H124" s="27">
        <f t="shared" si="33"/>
        <v>3669.9999999999591</v>
      </c>
      <c r="I124" s="27">
        <f t="shared" si="33"/>
        <v>2830.0000000000409</v>
      </c>
      <c r="J124" s="27">
        <f t="shared" si="33"/>
        <v>3579.9999999999841</v>
      </c>
      <c r="K124" s="27">
        <f t="shared" si="33"/>
        <v>3000</v>
      </c>
      <c r="L124" s="27">
        <f t="shared" si="33"/>
        <v>0</v>
      </c>
      <c r="M124" s="27">
        <f t="shared" si="33"/>
        <v>0</v>
      </c>
      <c r="N124" s="27">
        <f t="shared" si="33"/>
        <v>0</v>
      </c>
      <c r="O124" s="27">
        <f t="shared" si="33"/>
        <v>0</v>
      </c>
      <c r="P124" s="27">
        <f t="shared" si="33"/>
        <v>3959.9999999999795</v>
      </c>
      <c r="Q124" s="27">
        <f t="shared" si="33"/>
        <v>1319.9999999999932</v>
      </c>
      <c r="R124" s="27">
        <f t="shared" si="33"/>
        <v>800.00000000001137</v>
      </c>
      <c r="S124" s="27">
        <f t="shared" si="33"/>
        <v>0</v>
      </c>
      <c r="T124" s="27">
        <f t="shared" si="33"/>
        <v>0</v>
      </c>
      <c r="U124" s="27">
        <f t="shared" si="33"/>
        <v>1410.000000000025</v>
      </c>
      <c r="V124" s="27">
        <f t="shared" si="33"/>
        <v>3219.9999999999704</v>
      </c>
      <c r="W124" s="27">
        <f t="shared" si="33"/>
        <v>2840.0000000000318</v>
      </c>
      <c r="X124" s="27">
        <f t="shared" si="33"/>
        <v>3259.9999999999909</v>
      </c>
      <c r="Y124" s="27">
        <f t="shared" si="33"/>
        <v>2740.0000000000091</v>
      </c>
      <c r="Z124" s="27">
        <f t="shared" si="33"/>
        <v>2860.0000000000136</v>
      </c>
      <c r="AA124" s="27">
        <f t="shared" si="33"/>
        <v>0</v>
      </c>
      <c r="AB124" s="27">
        <f t="shared" si="33"/>
        <v>2649.9999999999773</v>
      </c>
      <c r="AC124" s="27">
        <f t="shared" si="33"/>
        <v>3329.9999999999841</v>
      </c>
      <c r="AD124" s="27">
        <f t="shared" si="33"/>
        <v>2330.0000000000409</v>
      </c>
      <c r="AE124" s="27">
        <f t="shared" si="33"/>
        <v>1739.9999999999523</v>
      </c>
      <c r="AF124" s="27">
        <f t="shared" si="33"/>
        <v>1970.0000000000273</v>
      </c>
      <c r="AG124" s="27">
        <f t="shared" si="33"/>
        <v>2110.0000000000136</v>
      </c>
      <c r="AH124" s="27">
        <f t="shared" si="33"/>
        <v>0</v>
      </c>
      <c r="AI124" s="27">
        <f t="shared" si="33"/>
        <v>0</v>
      </c>
      <c r="AJ124" s="27">
        <f t="shared" si="33"/>
        <v>0</v>
      </c>
      <c r="AK124" s="27">
        <f t="shared" si="19"/>
        <v>49930.000000000007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9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34">IFERROR(81%*(G56-F56)*$D$114,0)</f>
        <v>490.05000000000325</v>
      </c>
      <c r="H126" s="27">
        <f t="shared" si="34"/>
        <v>0</v>
      </c>
      <c r="I126" s="27">
        <f t="shared" si="34"/>
        <v>300.50999999999607</v>
      </c>
      <c r="J126" s="27">
        <f t="shared" si="34"/>
        <v>98.819999999999908</v>
      </c>
      <c r="K126" s="27">
        <f t="shared" si="34"/>
        <v>237.32999999999944</v>
      </c>
      <c r="L126" s="27">
        <f t="shared" si="34"/>
        <v>0</v>
      </c>
      <c r="M126" s="27">
        <f t="shared" si="34"/>
        <v>0</v>
      </c>
      <c r="N126" s="27">
        <f t="shared" si="34"/>
        <v>0</v>
      </c>
      <c r="O126" s="27">
        <f t="shared" si="34"/>
        <v>0</v>
      </c>
      <c r="P126" s="27">
        <f t="shared" si="34"/>
        <v>653.67000000000178</v>
      </c>
      <c r="Q126" s="27">
        <f t="shared" si="34"/>
        <v>144.908999999999</v>
      </c>
      <c r="R126" s="27">
        <f t="shared" si="34"/>
        <v>137.61899999999872</v>
      </c>
      <c r="S126" s="27">
        <f t="shared" si="34"/>
        <v>0</v>
      </c>
      <c r="T126" s="27">
        <f t="shared" si="34"/>
        <v>0</v>
      </c>
      <c r="U126" s="27">
        <f t="shared" si="34"/>
        <v>417.31200000000013</v>
      </c>
      <c r="V126" s="27">
        <f t="shared" si="34"/>
        <v>140.13000000000147</v>
      </c>
      <c r="W126" s="27">
        <f t="shared" si="34"/>
        <v>130.41000000000111</v>
      </c>
      <c r="X126" s="27">
        <f t="shared" si="34"/>
        <v>144.17999999999782</v>
      </c>
      <c r="Y126" s="27">
        <f t="shared" si="34"/>
        <v>152.28000000000193</v>
      </c>
      <c r="Z126" s="27">
        <f t="shared" si="34"/>
        <v>149.85000000000184</v>
      </c>
      <c r="AA126" s="27">
        <f t="shared" si="34"/>
        <v>0</v>
      </c>
      <c r="AB126" s="27">
        <f t="shared" si="34"/>
        <v>277.82999999999714</v>
      </c>
      <c r="AC126" s="27">
        <f t="shared" si="34"/>
        <v>144.99000000000169</v>
      </c>
      <c r="AD126" s="27">
        <f t="shared" si="34"/>
        <v>0</v>
      </c>
      <c r="AE126" s="27">
        <f t="shared" si="34"/>
        <v>280.25999999999721</v>
      </c>
      <c r="AF126" s="27">
        <f t="shared" si="34"/>
        <v>139.32000000000335</v>
      </c>
      <c r="AG126" s="27">
        <f t="shared" si="34"/>
        <v>134.45999999999745</v>
      </c>
      <c r="AH126" s="27">
        <f t="shared" si="34"/>
        <v>0</v>
      </c>
      <c r="AI126" s="27">
        <f t="shared" si="34"/>
        <v>0</v>
      </c>
      <c r="AJ126" s="27">
        <f t="shared" si="34"/>
        <v>0</v>
      </c>
      <c r="AK126" s="27">
        <f t="shared" ref="AK126" si="35">SUM(F126:AJ126)</f>
        <v>4173.9299999999994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36">6/8*(G48-F48)*$D$127</f>
        <v>614.99999999999488</v>
      </c>
      <c r="H127" s="27">
        <f t="shared" si="36"/>
        <v>209.99999999997954</v>
      </c>
      <c r="I127" s="27">
        <f t="shared" si="36"/>
        <v>225.00000000000853</v>
      </c>
      <c r="J127" s="27">
        <f t="shared" si="36"/>
        <v>217.50000000001535</v>
      </c>
      <c r="K127" s="27">
        <f t="shared" si="36"/>
        <v>217.49999999997272</v>
      </c>
      <c r="L127" s="27">
        <f t="shared" si="36"/>
        <v>0</v>
      </c>
      <c r="M127" s="27">
        <f t="shared" si="36"/>
        <v>0</v>
      </c>
      <c r="N127" s="27">
        <f t="shared" si="36"/>
        <v>0</v>
      </c>
      <c r="O127" s="27">
        <f t="shared" si="36"/>
        <v>0</v>
      </c>
      <c r="P127" s="27">
        <f t="shared" si="36"/>
        <v>1057.5000000000186</v>
      </c>
      <c r="Q127" s="27">
        <f t="shared" si="36"/>
        <v>217.49999999997272</v>
      </c>
      <c r="R127" s="27">
        <f t="shared" si="36"/>
        <v>202.50000000002899</v>
      </c>
      <c r="S127" s="27">
        <f t="shared" si="36"/>
        <v>0</v>
      </c>
      <c r="T127" s="27">
        <f t="shared" si="36"/>
        <v>0</v>
      </c>
      <c r="U127" s="27">
        <f t="shared" si="36"/>
        <v>607.50000000000171</v>
      </c>
      <c r="V127" s="27">
        <f t="shared" si="36"/>
        <v>209.99999999997954</v>
      </c>
      <c r="W127" s="27">
        <f t="shared" si="36"/>
        <v>202.50000000002899</v>
      </c>
      <c r="X127" s="27">
        <f t="shared" si="36"/>
        <v>209.99999999997954</v>
      </c>
      <c r="Y127" s="27">
        <f t="shared" si="36"/>
        <v>225.00000000000853</v>
      </c>
      <c r="Z127" s="27">
        <f t="shared" si="36"/>
        <v>225.00000000000853</v>
      </c>
      <c r="AA127" s="27">
        <f t="shared" si="36"/>
        <v>0</v>
      </c>
      <c r="AB127" s="27">
        <f t="shared" si="36"/>
        <v>412.49999999996589</v>
      </c>
      <c r="AC127" s="27">
        <f t="shared" si="36"/>
        <v>217.50000000001535</v>
      </c>
      <c r="AD127" s="27">
        <f t="shared" si="36"/>
        <v>225.00000000000853</v>
      </c>
      <c r="AE127" s="27">
        <f t="shared" si="36"/>
        <v>194.99999999999318</v>
      </c>
      <c r="AF127" s="27">
        <f t="shared" si="36"/>
        <v>209.99999999997954</v>
      </c>
      <c r="AG127" s="27">
        <f t="shared" si="36"/>
        <v>210.00000000002217</v>
      </c>
      <c r="AH127" s="27">
        <f t="shared" si="36"/>
        <v>0</v>
      </c>
      <c r="AI127" s="27">
        <f t="shared" si="36"/>
        <v>0</v>
      </c>
      <c r="AJ127" s="27">
        <f t="shared" si="36"/>
        <v>0</v>
      </c>
      <c r="AK127" s="27">
        <f t="shared" si="19"/>
        <v>6112.4999999999818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37">IFERROR(SUM(G129:G130),0)</f>
        <v>741.30434782618727</v>
      </c>
      <c r="H128" s="27">
        <f t="shared" si="37"/>
        <v>1368.7106017191554</v>
      </c>
      <c r="I128" s="27">
        <f t="shared" si="37"/>
        <v>1300.8921933085821</v>
      </c>
      <c r="J128" s="27">
        <f t="shared" si="37"/>
        <v>1001.5105740180567</v>
      </c>
      <c r="K128" s="27">
        <f t="shared" si="37"/>
        <v>941.86046511620066</v>
      </c>
      <c r="L128" s="27">
        <f t="shared" si="37"/>
        <v>0</v>
      </c>
      <c r="M128" s="27">
        <f t="shared" si="37"/>
        <v>0</v>
      </c>
      <c r="N128" s="27">
        <f t="shared" si="37"/>
        <v>0</v>
      </c>
      <c r="O128" s="27">
        <f t="shared" si="37"/>
        <v>0</v>
      </c>
      <c r="P128" s="27">
        <f t="shared" si="37"/>
        <v>3571.4285714287257</v>
      </c>
      <c r="Q128" s="27">
        <f t="shared" si="37"/>
        <v>1782.7586206891233</v>
      </c>
      <c r="R128" s="27">
        <f t="shared" si="37"/>
        <v>1835.2941176478269</v>
      </c>
      <c r="S128" s="27">
        <f t="shared" si="37"/>
        <v>0</v>
      </c>
      <c r="T128" s="27">
        <f t="shared" si="37"/>
        <v>0</v>
      </c>
      <c r="U128" s="27">
        <f t="shared" si="37"/>
        <v>1307.6923076919848</v>
      </c>
      <c r="V128" s="27">
        <f t="shared" si="37"/>
        <v>1478.9547038328474</v>
      </c>
      <c r="W128" s="27">
        <f t="shared" si="37"/>
        <v>1368.0272108842819</v>
      </c>
      <c r="X128" s="27">
        <f t="shared" si="37"/>
        <v>1415.4802259887442</v>
      </c>
      <c r="Y128" s="27">
        <f t="shared" si="37"/>
        <v>874.76340694023747</v>
      </c>
      <c r="Z128" s="27">
        <f t="shared" si="37"/>
        <v>683.5365853657853</v>
      </c>
      <c r="AA128" s="27">
        <f t="shared" si="37"/>
        <v>0</v>
      </c>
      <c r="AB128" s="27">
        <f t="shared" si="37"/>
        <v>560.12461059181294</v>
      </c>
      <c r="AC128" s="27">
        <f t="shared" si="37"/>
        <v>930.87818696877048</v>
      </c>
      <c r="AD128" s="27">
        <f t="shared" si="37"/>
        <v>654.58167330695221</v>
      </c>
      <c r="AE128" s="27">
        <f t="shared" si="37"/>
        <v>363.46153846145154</v>
      </c>
      <c r="AF128" s="27">
        <f t="shared" si="37"/>
        <v>950.56179775269334</v>
      </c>
      <c r="AG128" s="27">
        <f t="shared" si="37"/>
        <v>748.29931972780571</v>
      </c>
      <c r="AH128" s="27">
        <f t="shared" si="37"/>
        <v>0</v>
      </c>
      <c r="AI128" s="27">
        <f t="shared" si="37"/>
        <v>0</v>
      </c>
      <c r="AJ128" s="27">
        <f t="shared" si="37"/>
        <v>0</v>
      </c>
      <c r="AK128" s="27">
        <f t="shared" si="19"/>
        <v>23880.121059267225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8">IF(F135=0,0,(((F37-E37)*0.2))*$D$129)</f>
        <v>0</v>
      </c>
      <c r="G129" s="27">
        <f t="shared" si="38"/>
        <v>0</v>
      </c>
      <c r="H129" s="27">
        <f t="shared" si="38"/>
        <v>619.99999999998192</v>
      </c>
      <c r="I129" s="27">
        <f t="shared" si="38"/>
        <v>459.99999999994543</v>
      </c>
      <c r="J129" s="27">
        <f t="shared" si="38"/>
        <v>0</v>
      </c>
      <c r="K129" s="27">
        <f t="shared" si="38"/>
        <v>0</v>
      </c>
      <c r="L129" s="27">
        <f t="shared" si="38"/>
        <v>0</v>
      </c>
      <c r="M129" s="27">
        <f t="shared" si="38"/>
        <v>0</v>
      </c>
      <c r="N129" s="27">
        <f t="shared" si="38"/>
        <v>0</v>
      </c>
      <c r="O129" s="27">
        <f t="shared" si="38"/>
        <v>0</v>
      </c>
      <c r="P129" s="27">
        <f t="shared" si="38"/>
        <v>0</v>
      </c>
      <c r="Q129" s="27">
        <f t="shared" si="38"/>
        <v>0</v>
      </c>
      <c r="R129" s="27">
        <f t="shared" si="38"/>
        <v>0</v>
      </c>
      <c r="S129" s="27">
        <f t="shared" si="38"/>
        <v>0</v>
      </c>
      <c r="T129" s="27">
        <f t="shared" si="38"/>
        <v>0</v>
      </c>
      <c r="U129" s="27">
        <f t="shared" si="38"/>
        <v>0</v>
      </c>
      <c r="V129" s="27">
        <f t="shared" si="38"/>
        <v>480.00000000001819</v>
      </c>
      <c r="W129" s="27">
        <f t="shared" si="38"/>
        <v>500</v>
      </c>
      <c r="X129" s="27">
        <f t="shared" si="38"/>
        <v>619.99999999998192</v>
      </c>
      <c r="Y129" s="27">
        <f t="shared" si="38"/>
        <v>0</v>
      </c>
      <c r="Z129" s="27">
        <f t="shared" si="38"/>
        <v>0</v>
      </c>
      <c r="AA129" s="27">
        <f t="shared" si="38"/>
        <v>0</v>
      </c>
      <c r="AB129" s="27">
        <f t="shared" si="38"/>
        <v>0</v>
      </c>
      <c r="AC129" s="27">
        <f t="shared" si="38"/>
        <v>0</v>
      </c>
      <c r="AD129" s="27">
        <f t="shared" si="38"/>
        <v>0</v>
      </c>
      <c r="AE129" s="27">
        <f t="shared" si="38"/>
        <v>0</v>
      </c>
      <c r="AF129" s="27">
        <f t="shared" si="38"/>
        <v>0</v>
      </c>
      <c r="AG129" s="27">
        <f t="shared" si="38"/>
        <v>0</v>
      </c>
      <c r="AH129" s="27">
        <f t="shared" si="38"/>
        <v>0</v>
      </c>
      <c r="AI129" s="27">
        <f t="shared" si="38"/>
        <v>0</v>
      </c>
      <c r="AJ129" s="27">
        <f t="shared" si="38"/>
        <v>0</v>
      </c>
      <c r="AK129" s="27">
        <f t="shared" si="19"/>
        <v>2679.9999999999272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9">IFERROR((F122/(F108+F122))*((F50-E50)*$D$130),0)</f>
        <v>0</v>
      </c>
      <c r="G130" s="27">
        <f t="shared" si="39"/>
        <v>741.30434782618727</v>
      </c>
      <c r="H130" s="27">
        <f t="shared" si="39"/>
        <v>748.71060171917361</v>
      </c>
      <c r="I130" s="27">
        <f t="shared" si="39"/>
        <v>840.89219330863671</v>
      </c>
      <c r="J130" s="27">
        <f t="shared" si="39"/>
        <v>1001.5105740180567</v>
      </c>
      <c r="K130" s="27">
        <f t="shared" si="39"/>
        <v>941.86046511620066</v>
      </c>
      <c r="L130" s="27">
        <f t="shared" si="39"/>
        <v>0</v>
      </c>
      <c r="M130" s="27">
        <f t="shared" si="39"/>
        <v>0</v>
      </c>
      <c r="N130" s="27">
        <f t="shared" si="39"/>
        <v>0</v>
      </c>
      <c r="O130" s="27">
        <f t="shared" si="39"/>
        <v>0</v>
      </c>
      <c r="P130" s="27">
        <f t="shared" si="39"/>
        <v>3571.4285714287257</v>
      </c>
      <c r="Q130" s="27">
        <f t="shared" si="39"/>
        <v>1782.7586206891233</v>
      </c>
      <c r="R130" s="27">
        <f t="shared" si="39"/>
        <v>1835.2941176478269</v>
      </c>
      <c r="S130" s="27">
        <f t="shared" si="39"/>
        <v>0</v>
      </c>
      <c r="T130" s="27">
        <f t="shared" si="39"/>
        <v>0</v>
      </c>
      <c r="U130" s="27">
        <f t="shared" si="39"/>
        <v>1307.6923076919848</v>
      </c>
      <c r="V130" s="27">
        <f t="shared" si="39"/>
        <v>998.95470383282907</v>
      </c>
      <c r="W130" s="27">
        <f t="shared" si="39"/>
        <v>868.02721088428177</v>
      </c>
      <c r="X130" s="27">
        <f t="shared" si="39"/>
        <v>795.48022598876219</v>
      </c>
      <c r="Y130" s="27">
        <f t="shared" si="39"/>
        <v>874.76340694023747</v>
      </c>
      <c r="Z130" s="27">
        <f t="shared" si="39"/>
        <v>683.5365853657853</v>
      </c>
      <c r="AA130" s="27">
        <f t="shared" si="39"/>
        <v>0</v>
      </c>
      <c r="AB130" s="27">
        <f t="shared" si="39"/>
        <v>560.12461059181294</v>
      </c>
      <c r="AC130" s="27">
        <f t="shared" si="39"/>
        <v>930.87818696877048</v>
      </c>
      <c r="AD130" s="27">
        <f t="shared" si="39"/>
        <v>654.58167330695221</v>
      </c>
      <c r="AE130" s="27">
        <f t="shared" si="39"/>
        <v>363.46153846145154</v>
      </c>
      <c r="AF130" s="27">
        <f t="shared" si="39"/>
        <v>950.56179775269334</v>
      </c>
      <c r="AG130" s="27">
        <f t="shared" si="39"/>
        <v>748.29931972780571</v>
      </c>
      <c r="AH130" s="27">
        <f t="shared" si="39"/>
        <v>0</v>
      </c>
      <c r="AI130" s="27">
        <f t="shared" si="39"/>
        <v>0</v>
      </c>
      <c r="AJ130" s="27">
        <f t="shared" si="39"/>
        <v>0</v>
      </c>
      <c r="AK130" s="27">
        <f t="shared" si="19"/>
        <v>21200.121059267294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0</v>
      </c>
      <c r="G134" s="57">
        <v>1</v>
      </c>
      <c r="H134" s="57">
        <v>1</v>
      </c>
      <c r="I134" s="57">
        <v>1</v>
      </c>
      <c r="J134" s="57">
        <v>1</v>
      </c>
      <c r="K134" s="57">
        <v>1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0.20833333333333334</v>
      </c>
      <c r="S134" s="57">
        <v>0</v>
      </c>
      <c r="T134" s="57">
        <v>0</v>
      </c>
      <c r="U134" s="57">
        <v>1</v>
      </c>
      <c r="V134" s="57">
        <v>1</v>
      </c>
      <c r="W134" s="57">
        <v>1</v>
      </c>
      <c r="X134" s="57">
        <v>1</v>
      </c>
      <c r="Y134" s="57">
        <v>1</v>
      </c>
      <c r="Z134" s="57">
        <v>0</v>
      </c>
      <c r="AA134" s="57">
        <v>0</v>
      </c>
      <c r="AB134" s="57">
        <v>1</v>
      </c>
      <c r="AC134" s="57">
        <v>1</v>
      </c>
      <c r="AD134" s="57">
        <v>0.33333333333333331</v>
      </c>
      <c r="AE134" s="57">
        <v>1</v>
      </c>
      <c r="AF134" s="57">
        <v>1</v>
      </c>
      <c r="AG134" s="57">
        <v>1</v>
      </c>
      <c r="AH134" s="57">
        <v>0</v>
      </c>
      <c r="AI134" s="57">
        <v>0</v>
      </c>
      <c r="AJ134" s="57">
        <v>0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>
        <v>1</v>
      </c>
      <c r="I135" s="50">
        <v>1</v>
      </c>
      <c r="J135" s="50"/>
      <c r="K135" s="50"/>
      <c r="L135" s="50"/>
      <c r="M135" s="50"/>
      <c r="N135" s="50"/>
      <c r="O135" s="50">
        <v>1</v>
      </c>
      <c r="P135" s="50"/>
      <c r="Q135" s="50"/>
      <c r="R135" s="50"/>
      <c r="S135" s="50"/>
      <c r="T135" s="50"/>
      <c r="U135" s="50"/>
      <c r="V135" s="50">
        <v>1</v>
      </c>
      <c r="W135" s="50">
        <v>1</v>
      </c>
      <c r="X135" s="50">
        <v>1</v>
      </c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</row>
    <row r="136" spans="1:38">
      <c r="A136" s="6"/>
      <c r="B136" s="51" t="s">
        <v>89</v>
      </c>
      <c r="C136" s="52"/>
      <c r="D136" s="52"/>
      <c r="E136" s="52"/>
      <c r="F136" s="52"/>
      <c r="G136" s="52">
        <v>1</v>
      </c>
      <c r="H136" s="52">
        <v>1</v>
      </c>
      <c r="I136" s="52">
        <v>1</v>
      </c>
      <c r="J136" s="52">
        <v>1</v>
      </c>
      <c r="K136" s="52">
        <v>1</v>
      </c>
      <c r="L136" s="52"/>
      <c r="M136" s="52"/>
      <c r="N136" s="52">
        <v>1</v>
      </c>
      <c r="O136" s="52">
        <v>1</v>
      </c>
      <c r="P136" s="52">
        <v>1</v>
      </c>
      <c r="Q136" s="52">
        <v>1</v>
      </c>
      <c r="R136" s="52"/>
      <c r="S136" s="52"/>
      <c r="T136" s="52"/>
      <c r="U136" s="52">
        <v>1</v>
      </c>
      <c r="V136" s="52">
        <v>1</v>
      </c>
      <c r="W136" s="52">
        <v>1</v>
      </c>
      <c r="X136" s="52">
        <v>1</v>
      </c>
      <c r="Y136" s="52">
        <v>1</v>
      </c>
      <c r="Z136" s="52"/>
      <c r="AA136" s="52"/>
      <c r="AB136" s="52">
        <v>1</v>
      </c>
      <c r="AC136" s="52">
        <v>1</v>
      </c>
      <c r="AD136" s="52"/>
      <c r="AE136" s="52">
        <v>1</v>
      </c>
      <c r="AF136" s="52">
        <v>1</v>
      </c>
      <c r="AG136" s="52"/>
      <c r="AH136" s="52"/>
      <c r="AI136" s="52"/>
      <c r="AJ136" s="52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</row>
    <row r="138" spans="1:38" ht="15.75" thickBot="1">
      <c r="A138" s="6"/>
      <c r="B138" s="55" t="s">
        <v>91</v>
      </c>
      <c r="C138" s="56"/>
      <c r="D138" s="56"/>
      <c r="E138" s="56"/>
      <c r="F138" s="215" t="s">
        <v>121</v>
      </c>
      <c r="G138" s="223" t="s">
        <v>122</v>
      </c>
      <c r="H138" s="223" t="s">
        <v>122</v>
      </c>
      <c r="I138" s="223" t="s">
        <v>122</v>
      </c>
      <c r="J138" s="223" t="s">
        <v>122</v>
      </c>
      <c r="K138" s="223" t="s">
        <v>122</v>
      </c>
      <c r="L138" s="215" t="s">
        <v>121</v>
      </c>
      <c r="M138" s="215" t="s">
        <v>121</v>
      </c>
      <c r="N138" s="221" t="s">
        <v>105</v>
      </c>
      <c r="O138" s="221" t="s">
        <v>105</v>
      </c>
      <c r="P138" s="221" t="s">
        <v>105</v>
      </c>
      <c r="Q138" s="221" t="s">
        <v>105</v>
      </c>
      <c r="R138" s="223" t="s">
        <v>122</v>
      </c>
      <c r="S138" s="215" t="s">
        <v>121</v>
      </c>
      <c r="T138" s="215" t="s">
        <v>121</v>
      </c>
      <c r="U138" s="223" t="s">
        <v>122</v>
      </c>
      <c r="V138" s="223" t="s">
        <v>122</v>
      </c>
      <c r="W138" s="223" t="s">
        <v>122</v>
      </c>
      <c r="X138" s="223" t="s">
        <v>122</v>
      </c>
      <c r="Y138" s="223" t="s">
        <v>122</v>
      </c>
      <c r="Z138" s="215" t="s">
        <v>121</v>
      </c>
      <c r="AA138" s="215" t="s">
        <v>121</v>
      </c>
      <c r="AB138" s="223" t="s">
        <v>122</v>
      </c>
      <c r="AC138" s="223" t="s">
        <v>122</v>
      </c>
      <c r="AD138" s="223" t="s">
        <v>122</v>
      </c>
      <c r="AE138" s="223" t="s">
        <v>122</v>
      </c>
      <c r="AF138" s="223" t="s">
        <v>122</v>
      </c>
      <c r="AG138" s="217" t="s">
        <v>104</v>
      </c>
      <c r="AH138" s="215" t="s">
        <v>121</v>
      </c>
      <c r="AI138" s="215" t="s">
        <v>121</v>
      </c>
      <c r="AJ138" s="215" t="s">
        <v>121</v>
      </c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40">IF(G138="OFF",G100,0)</f>
        <v>0</v>
      </c>
      <c r="H140" s="225">
        <f t="shared" si="40"/>
        <v>0</v>
      </c>
      <c r="I140" s="225">
        <f t="shared" si="40"/>
        <v>0</v>
      </c>
      <c r="J140" s="225">
        <f t="shared" si="40"/>
        <v>0</v>
      </c>
      <c r="K140" s="225">
        <f t="shared" si="40"/>
        <v>0</v>
      </c>
      <c r="L140" s="225">
        <f t="shared" si="40"/>
        <v>0</v>
      </c>
      <c r="M140" s="225">
        <f t="shared" si="40"/>
        <v>0</v>
      </c>
      <c r="N140" s="225">
        <f t="shared" si="40"/>
        <v>0</v>
      </c>
      <c r="O140" s="225">
        <f t="shared" si="40"/>
        <v>0</v>
      </c>
      <c r="P140" s="225">
        <f t="shared" si="40"/>
        <v>0</v>
      </c>
      <c r="Q140" s="225">
        <f t="shared" si="40"/>
        <v>0</v>
      </c>
      <c r="R140" s="225">
        <f t="shared" si="40"/>
        <v>0</v>
      </c>
      <c r="S140" s="225">
        <f t="shared" si="40"/>
        <v>0</v>
      </c>
      <c r="T140" s="225">
        <f t="shared" si="40"/>
        <v>0</v>
      </c>
      <c r="U140" s="225">
        <f t="shared" si="40"/>
        <v>0</v>
      </c>
      <c r="V140" s="225">
        <f t="shared" si="40"/>
        <v>0</v>
      </c>
      <c r="W140" s="225">
        <f t="shared" si="40"/>
        <v>0</v>
      </c>
      <c r="X140" s="225">
        <f t="shared" si="40"/>
        <v>0</v>
      </c>
      <c r="Y140" s="225">
        <f t="shared" si="40"/>
        <v>0</v>
      </c>
      <c r="Z140" s="225">
        <f t="shared" si="40"/>
        <v>15510.924999999774</v>
      </c>
      <c r="AA140" s="225">
        <f t="shared" si="40"/>
        <v>0</v>
      </c>
      <c r="AB140" s="225">
        <f t="shared" si="40"/>
        <v>0</v>
      </c>
      <c r="AC140" s="225">
        <f t="shared" si="40"/>
        <v>0</v>
      </c>
      <c r="AD140" s="225">
        <f t="shared" si="40"/>
        <v>0</v>
      </c>
      <c r="AE140" s="225">
        <f t="shared" si="40"/>
        <v>0</v>
      </c>
      <c r="AF140" s="225">
        <f t="shared" si="40"/>
        <v>0</v>
      </c>
      <c r="AG140" s="225">
        <f t="shared" si="40"/>
        <v>0</v>
      </c>
      <c r="AH140" s="225">
        <f t="shared" si="40"/>
        <v>0</v>
      </c>
      <c r="AI140" s="225">
        <f t="shared" si="40"/>
        <v>0</v>
      </c>
      <c r="AJ140" s="225">
        <f t="shared" si="40"/>
        <v>0</v>
      </c>
      <c r="AK140" s="225">
        <f>SUM(F140:AJ140)</f>
        <v>15510.924999999774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41">IF(G138="NFI",G100,0)</f>
        <v>0</v>
      </c>
      <c r="H141" s="225">
        <f t="shared" si="41"/>
        <v>0</v>
      </c>
      <c r="I141" s="225">
        <f t="shared" si="41"/>
        <v>0</v>
      </c>
      <c r="J141" s="225">
        <f t="shared" si="41"/>
        <v>0</v>
      </c>
      <c r="K141" s="225">
        <f t="shared" si="41"/>
        <v>0</v>
      </c>
      <c r="L141" s="225">
        <f t="shared" si="41"/>
        <v>0</v>
      </c>
      <c r="M141" s="225">
        <f t="shared" si="41"/>
        <v>0</v>
      </c>
      <c r="N141" s="225">
        <f t="shared" si="41"/>
        <v>0</v>
      </c>
      <c r="O141" s="225">
        <f t="shared" si="41"/>
        <v>0</v>
      </c>
      <c r="P141" s="225">
        <f t="shared" si="41"/>
        <v>0</v>
      </c>
      <c r="Q141" s="225">
        <f t="shared" si="41"/>
        <v>0</v>
      </c>
      <c r="R141" s="225">
        <f t="shared" si="41"/>
        <v>0</v>
      </c>
      <c r="S141" s="225">
        <f t="shared" si="41"/>
        <v>0</v>
      </c>
      <c r="T141" s="225">
        <f t="shared" si="41"/>
        <v>0</v>
      </c>
      <c r="U141" s="225">
        <f t="shared" si="41"/>
        <v>0</v>
      </c>
      <c r="V141" s="225">
        <f t="shared" si="41"/>
        <v>0</v>
      </c>
      <c r="W141" s="225">
        <f t="shared" si="41"/>
        <v>0</v>
      </c>
      <c r="X141" s="225">
        <f t="shared" si="41"/>
        <v>0</v>
      </c>
      <c r="Y141" s="225">
        <f t="shared" si="41"/>
        <v>0</v>
      </c>
      <c r="Z141" s="225">
        <f t="shared" si="41"/>
        <v>0</v>
      </c>
      <c r="AA141" s="225">
        <f t="shared" si="41"/>
        <v>0</v>
      </c>
      <c r="AB141" s="225">
        <f t="shared" si="41"/>
        <v>0</v>
      </c>
      <c r="AC141" s="225">
        <f t="shared" si="41"/>
        <v>0</v>
      </c>
      <c r="AD141" s="225">
        <f t="shared" si="41"/>
        <v>0</v>
      </c>
      <c r="AE141" s="225">
        <f t="shared" si="41"/>
        <v>0</v>
      </c>
      <c r="AF141" s="225">
        <f t="shared" si="41"/>
        <v>0</v>
      </c>
      <c r="AG141" s="225">
        <f t="shared" si="41"/>
        <v>13290.529999999826</v>
      </c>
      <c r="AH141" s="225">
        <f t="shared" si="41"/>
        <v>0</v>
      </c>
      <c r="AI141" s="225">
        <f t="shared" si="41"/>
        <v>0</v>
      </c>
      <c r="AJ141" s="225">
        <f t="shared" si="41"/>
        <v>0</v>
      </c>
      <c r="AK141" s="225">
        <f t="shared" ref="AK141:AK144" si="42">SUM(F141:AJ141)</f>
        <v>13290.529999999826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3">IF(G138="HNI",G100,0)</f>
        <v>0</v>
      </c>
      <c r="H142" s="225">
        <f t="shared" si="43"/>
        <v>0</v>
      </c>
      <c r="I142" s="225">
        <f t="shared" si="43"/>
        <v>0</v>
      </c>
      <c r="J142" s="225">
        <f t="shared" si="43"/>
        <v>0</v>
      </c>
      <c r="K142" s="225">
        <f t="shared" si="43"/>
        <v>0</v>
      </c>
      <c r="L142" s="225">
        <f t="shared" si="43"/>
        <v>0</v>
      </c>
      <c r="M142" s="225">
        <f t="shared" si="43"/>
        <v>0</v>
      </c>
      <c r="N142" s="225">
        <f t="shared" si="43"/>
        <v>0</v>
      </c>
      <c r="O142" s="225">
        <f t="shared" si="43"/>
        <v>0</v>
      </c>
      <c r="P142" s="225">
        <f t="shared" si="43"/>
        <v>28114.522499999963</v>
      </c>
      <c r="Q142" s="225">
        <f t="shared" si="43"/>
        <v>7830.4814999994032</v>
      </c>
      <c r="R142" s="225">
        <f t="shared" si="43"/>
        <v>0</v>
      </c>
      <c r="S142" s="225">
        <f t="shared" si="43"/>
        <v>0</v>
      </c>
      <c r="T142" s="225">
        <f t="shared" si="43"/>
        <v>0</v>
      </c>
      <c r="U142" s="225">
        <f t="shared" si="43"/>
        <v>0</v>
      </c>
      <c r="V142" s="225">
        <f t="shared" si="43"/>
        <v>0</v>
      </c>
      <c r="W142" s="225">
        <f t="shared" si="43"/>
        <v>0</v>
      </c>
      <c r="X142" s="225">
        <f t="shared" si="43"/>
        <v>0</v>
      </c>
      <c r="Y142" s="225">
        <f t="shared" si="43"/>
        <v>0</v>
      </c>
      <c r="Z142" s="225">
        <f t="shared" si="43"/>
        <v>0</v>
      </c>
      <c r="AA142" s="225">
        <f t="shared" si="43"/>
        <v>0</v>
      </c>
      <c r="AB142" s="225">
        <f t="shared" si="43"/>
        <v>0</v>
      </c>
      <c r="AC142" s="225">
        <f t="shared" si="43"/>
        <v>0</v>
      </c>
      <c r="AD142" s="225">
        <f t="shared" si="43"/>
        <v>0</v>
      </c>
      <c r="AE142" s="225">
        <f t="shared" si="43"/>
        <v>0</v>
      </c>
      <c r="AF142" s="225">
        <f t="shared" si="43"/>
        <v>0</v>
      </c>
      <c r="AG142" s="225">
        <f t="shared" si="43"/>
        <v>0</v>
      </c>
      <c r="AH142" s="225">
        <f t="shared" si="43"/>
        <v>0</v>
      </c>
      <c r="AI142" s="225">
        <f t="shared" si="43"/>
        <v>0</v>
      </c>
      <c r="AJ142" s="225">
        <f t="shared" si="43"/>
        <v>0</v>
      </c>
      <c r="AK142" s="225">
        <f t="shared" si="42"/>
        <v>35945.003999999368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44">IF(G138="NFI &amp; HNI",G100,0)</f>
        <v>6556.2550000004758</v>
      </c>
      <c r="H143" s="225">
        <f t="shared" si="44"/>
        <v>18072.069999999658</v>
      </c>
      <c r="I143" s="225">
        <f t="shared" si="44"/>
        <v>15525.58499999981</v>
      </c>
      <c r="J143" s="225">
        <f t="shared" si="44"/>
        <v>16927.392500000286</v>
      </c>
      <c r="K143" s="225">
        <f t="shared" si="44"/>
        <v>16141.902499999924</v>
      </c>
      <c r="L143" s="225">
        <f t="shared" si="44"/>
        <v>0</v>
      </c>
      <c r="M143" s="225">
        <f t="shared" si="44"/>
        <v>0</v>
      </c>
      <c r="N143" s="225">
        <f t="shared" si="44"/>
        <v>0</v>
      </c>
      <c r="O143" s="225">
        <f t="shared" si="44"/>
        <v>0</v>
      </c>
      <c r="P143" s="225">
        <f t="shared" si="44"/>
        <v>0</v>
      </c>
      <c r="Q143" s="225">
        <f t="shared" si="44"/>
        <v>0</v>
      </c>
      <c r="R143" s="225">
        <f t="shared" si="44"/>
        <v>6278.1865000001771</v>
      </c>
      <c r="S143" s="225">
        <f t="shared" si="44"/>
        <v>0</v>
      </c>
      <c r="T143" s="225">
        <f t="shared" si="44"/>
        <v>0</v>
      </c>
      <c r="U143" s="225">
        <f t="shared" si="44"/>
        <v>10722.014499999781</v>
      </c>
      <c r="V143" s="225">
        <f t="shared" si="44"/>
        <v>16200.200000000492</v>
      </c>
      <c r="W143" s="225">
        <f t="shared" si="44"/>
        <v>15849.977500000161</v>
      </c>
      <c r="X143" s="225">
        <f t="shared" si="44"/>
        <v>17643.249999999483</v>
      </c>
      <c r="Y143" s="225">
        <f t="shared" si="44"/>
        <v>15521.355000000473</v>
      </c>
      <c r="Z143" s="225">
        <f t="shared" si="44"/>
        <v>0</v>
      </c>
      <c r="AA143" s="225">
        <f t="shared" si="44"/>
        <v>0</v>
      </c>
      <c r="AB143" s="225">
        <f t="shared" si="44"/>
        <v>16109.467500000133</v>
      </c>
      <c r="AC143" s="225">
        <f t="shared" si="44"/>
        <v>16650.562499999774</v>
      </c>
      <c r="AD143" s="225">
        <f t="shared" si="44"/>
        <v>13195.075000000141</v>
      </c>
      <c r="AE143" s="225">
        <f t="shared" si="44"/>
        <v>7601.3249999998989</v>
      </c>
      <c r="AF143" s="225">
        <f t="shared" si="44"/>
        <v>12943.389999999978</v>
      </c>
      <c r="AG143" s="225">
        <f t="shared" si="44"/>
        <v>0</v>
      </c>
      <c r="AH143" s="225">
        <f t="shared" si="44"/>
        <v>0</v>
      </c>
      <c r="AI143" s="225">
        <f t="shared" si="44"/>
        <v>0</v>
      </c>
      <c r="AJ143" s="225">
        <f t="shared" si="44"/>
        <v>0</v>
      </c>
      <c r="AK143" s="225">
        <f t="shared" si="42"/>
        <v>221938.00850000064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5">IF(AND(G134=0,OR(G3="Mon",G3="Tue",G3="Wed",G3="Thu",G3="Fri")),G109,0)</f>
        <v>0</v>
      </c>
      <c r="H144" s="225">
        <f t="shared" si="45"/>
        <v>0</v>
      </c>
      <c r="I144" s="225">
        <f t="shared" si="45"/>
        <v>0</v>
      </c>
      <c r="J144" s="225">
        <f t="shared" si="45"/>
        <v>0</v>
      </c>
      <c r="K144" s="225">
        <f t="shared" si="45"/>
        <v>0</v>
      </c>
      <c r="L144" s="225">
        <f t="shared" si="45"/>
        <v>0</v>
      </c>
      <c r="M144" s="225">
        <f t="shared" si="45"/>
        <v>0</v>
      </c>
      <c r="N144" s="225">
        <f t="shared" si="45"/>
        <v>0</v>
      </c>
      <c r="O144" s="225">
        <f t="shared" si="45"/>
        <v>0</v>
      </c>
      <c r="P144" s="225">
        <f t="shared" si="45"/>
        <v>16031.923928571123</v>
      </c>
      <c r="Q144" s="225">
        <f t="shared" si="45"/>
        <v>3465.3138793103089</v>
      </c>
      <c r="R144" s="225">
        <f t="shared" si="45"/>
        <v>0</v>
      </c>
      <c r="S144" s="225">
        <f t="shared" si="45"/>
        <v>0</v>
      </c>
      <c r="T144" s="225">
        <f t="shared" si="45"/>
        <v>0</v>
      </c>
      <c r="U144" s="225">
        <f t="shared" si="45"/>
        <v>0</v>
      </c>
      <c r="V144" s="225">
        <f t="shared" si="45"/>
        <v>0</v>
      </c>
      <c r="W144" s="225">
        <f t="shared" si="45"/>
        <v>0</v>
      </c>
      <c r="X144" s="225">
        <f t="shared" si="45"/>
        <v>0</v>
      </c>
      <c r="Y144" s="225">
        <f t="shared" si="45"/>
        <v>0</v>
      </c>
      <c r="Z144" s="225">
        <f t="shared" si="45"/>
        <v>0</v>
      </c>
      <c r="AA144" s="225">
        <f t="shared" si="45"/>
        <v>0</v>
      </c>
      <c r="AB144" s="225">
        <f t="shared" si="45"/>
        <v>0</v>
      </c>
      <c r="AC144" s="225">
        <f t="shared" si="45"/>
        <v>0</v>
      </c>
      <c r="AD144" s="225">
        <f t="shared" si="45"/>
        <v>0</v>
      </c>
      <c r="AE144" s="225">
        <f t="shared" si="45"/>
        <v>0</v>
      </c>
      <c r="AF144" s="225">
        <f t="shared" si="45"/>
        <v>0</v>
      </c>
      <c r="AG144" s="225">
        <f t="shared" si="45"/>
        <v>0</v>
      </c>
      <c r="AH144" s="225">
        <f t="shared" si="45"/>
        <v>0</v>
      </c>
      <c r="AI144" s="225">
        <f t="shared" si="45"/>
        <v>0</v>
      </c>
      <c r="AJ144" s="225">
        <f t="shared" si="45"/>
        <v>0</v>
      </c>
      <c r="AK144" s="225">
        <f t="shared" si="42"/>
        <v>19497.237807881433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23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23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23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23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23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23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23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23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23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23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23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23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23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23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23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conditionalFormatting sqref="C134:E138 F134:AJ137">
    <cfRule type="cellIs" dxfId="15" priority="2" operator="equal">
      <formula>3</formula>
    </cfRule>
    <cfRule type="cellIs" dxfId="14" priority="3" operator="equal">
      <formula>2</formula>
    </cfRule>
    <cfRule type="cellIs" dxfId="13" priority="4" operator="equal">
      <formula>1</formula>
    </cfRule>
  </conditionalFormatting>
  <conditionalFormatting sqref="C138:E138">
    <cfRule type="cellIs" dxfId="12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L247"/>
  <sheetViews>
    <sheetView zoomScale="70" zoomScaleNormal="70" workbookViewId="0">
      <pane xSplit="3" ySplit="4" topLeftCell="J34" activePane="bottomRight" state="frozen"/>
      <selection pane="topRight" activeCell="D1" sqref="D1"/>
      <selection pane="bottomLeft" activeCell="A5" sqref="A5"/>
      <selection pane="bottomRight" activeCell="J33" sqref="J33:J5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DESEMBER!AJ33</f>
        <v>5373.2110000000002</v>
      </c>
      <c r="F5" s="159"/>
      <c r="G5" s="174"/>
      <c r="H5" s="174"/>
      <c r="I5" s="174"/>
      <c r="J5" s="190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8"/>
      <c r="W5" s="189"/>
      <c r="X5" s="188"/>
      <c r="Y5" s="188"/>
      <c r="Z5" s="188"/>
      <c r="AA5" s="188"/>
      <c r="AB5" s="188"/>
      <c r="AC5" s="188"/>
      <c r="AD5" s="190"/>
      <c r="AE5" s="190"/>
      <c r="AF5" s="188"/>
      <c r="AG5" s="190"/>
      <c r="AH5" s="166"/>
      <c r="AI5" s="140"/>
      <c r="AJ5" s="140"/>
    </row>
    <row r="6" spans="1:37" outlineLevel="1">
      <c r="A6" s="33"/>
      <c r="B6" s="36" t="s">
        <v>24</v>
      </c>
      <c r="C6" s="67" t="s">
        <v>101</v>
      </c>
      <c r="D6" s="36"/>
      <c r="E6" s="37">
        <f>DESEMBER!AJ34</f>
        <v>1050.123</v>
      </c>
      <c r="F6" s="159"/>
      <c r="G6" s="174"/>
      <c r="H6" s="174"/>
      <c r="I6" s="174"/>
      <c r="J6" s="190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8"/>
      <c r="W6" s="189"/>
      <c r="X6" s="188"/>
      <c r="Y6" s="188"/>
      <c r="Z6" s="188"/>
      <c r="AA6" s="188"/>
      <c r="AB6" s="188"/>
      <c r="AC6" s="188"/>
      <c r="AD6" s="188"/>
      <c r="AE6" s="190"/>
      <c r="AF6" s="188"/>
      <c r="AG6" s="190"/>
      <c r="AH6" s="166"/>
      <c r="AI6" s="140"/>
      <c r="AJ6" s="140"/>
    </row>
    <row r="7" spans="1:37" outlineLevel="1">
      <c r="A7" s="33"/>
      <c r="B7" s="39" t="s">
        <v>2</v>
      </c>
      <c r="C7" s="67" t="s">
        <v>102</v>
      </c>
      <c r="D7" s="36"/>
      <c r="E7" s="37">
        <f>DESEMBER!AJ35</f>
        <v>13779</v>
      </c>
      <c r="F7" s="160"/>
      <c r="G7" s="175"/>
      <c r="H7" s="175"/>
      <c r="I7" s="175"/>
      <c r="J7" s="190">
        <v>13813</v>
      </c>
      <c r="K7" s="182"/>
      <c r="L7" s="182"/>
      <c r="M7" s="182"/>
      <c r="N7" s="182"/>
      <c r="O7" s="182"/>
      <c r="P7" s="181"/>
      <c r="Q7" s="182"/>
      <c r="R7" s="182"/>
      <c r="S7" s="182"/>
      <c r="T7" s="182"/>
      <c r="U7" s="182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68"/>
      <c r="AI7" s="143"/>
      <c r="AJ7" s="143"/>
    </row>
    <row r="8" spans="1:37" outlineLevel="1">
      <c r="A8" s="33"/>
      <c r="B8" s="39" t="s">
        <v>4</v>
      </c>
      <c r="C8" s="67" t="s">
        <v>102</v>
      </c>
      <c r="D8" s="36"/>
      <c r="E8" s="37">
        <f>DESEMBER!AJ36</f>
        <v>23921</v>
      </c>
      <c r="F8" s="161"/>
      <c r="G8" s="176"/>
      <c r="H8" s="176"/>
      <c r="I8" s="176"/>
      <c r="J8" s="190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92"/>
      <c r="W8" s="189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69"/>
      <c r="AI8" s="144"/>
      <c r="AJ8" s="144"/>
    </row>
    <row r="9" spans="1:37" outlineLevel="1">
      <c r="A9" s="33"/>
      <c r="B9" s="39" t="s">
        <v>10</v>
      </c>
      <c r="C9" s="67" t="s">
        <v>102</v>
      </c>
      <c r="D9" s="36"/>
      <c r="E9" s="37">
        <f>DESEMBER!AJ37</f>
        <v>2352.3000000000002</v>
      </c>
      <c r="F9" s="162"/>
      <c r="G9" s="177"/>
      <c r="H9" s="177"/>
      <c r="I9" s="177"/>
      <c r="J9" s="190">
        <v>2355.1</v>
      </c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93"/>
      <c r="W9" s="194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70"/>
      <c r="AI9" s="145"/>
      <c r="AJ9" s="145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DESEMBER!AJ38</f>
        <v>1111.9000000000001</v>
      </c>
      <c r="F10" s="161"/>
      <c r="G10" s="176"/>
      <c r="H10" s="176"/>
      <c r="I10" s="176"/>
      <c r="J10" s="190">
        <v>1113.8</v>
      </c>
      <c r="K10" s="183"/>
      <c r="L10" s="183"/>
      <c r="M10" s="183"/>
      <c r="N10" s="183"/>
      <c r="O10" s="184"/>
      <c r="P10" s="184"/>
      <c r="Q10" s="184"/>
      <c r="R10" s="184"/>
      <c r="S10" s="184"/>
      <c r="T10" s="184"/>
      <c r="U10" s="184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69"/>
      <c r="AI10" s="144"/>
      <c r="AJ10" s="144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DESEMBER!AJ39</f>
        <v>152</v>
      </c>
      <c r="F11" s="161"/>
      <c r="G11" s="176"/>
      <c r="H11" s="176"/>
      <c r="I11" s="176"/>
      <c r="J11" s="190">
        <v>152.09</v>
      </c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92"/>
      <c r="W11" s="189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69"/>
      <c r="AI11" s="144"/>
      <c r="AJ11" s="144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DESEMBER!AJ40</f>
        <v>31.460999999999999</v>
      </c>
      <c r="F12" s="159"/>
      <c r="G12" s="174"/>
      <c r="H12" s="174"/>
      <c r="I12" s="174"/>
      <c r="J12" s="199">
        <v>31.55</v>
      </c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8"/>
      <c r="W12" s="189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66"/>
      <c r="AI12" s="140"/>
      <c r="AJ12" s="140"/>
    </row>
    <row r="13" spans="1:37" outlineLevel="1">
      <c r="A13" s="33"/>
      <c r="B13" s="62" t="s">
        <v>43</v>
      </c>
      <c r="C13" s="67" t="s">
        <v>102</v>
      </c>
      <c r="D13" s="36"/>
      <c r="E13" s="37">
        <f>DESEMBER!AJ41</f>
        <v>1.9658</v>
      </c>
      <c r="F13" s="159"/>
      <c r="G13" s="174"/>
      <c r="H13" s="174"/>
      <c r="I13" s="174"/>
      <c r="J13" s="200">
        <v>1.98</v>
      </c>
      <c r="K13" s="181"/>
      <c r="L13" s="181"/>
      <c r="M13" s="181"/>
      <c r="N13" s="181"/>
      <c r="O13" s="185"/>
      <c r="P13" s="186"/>
      <c r="Q13" s="186"/>
      <c r="R13" s="186"/>
      <c r="S13" s="186"/>
      <c r="T13" s="181"/>
      <c r="U13" s="186"/>
      <c r="V13" s="188"/>
      <c r="W13" s="190"/>
      <c r="X13" s="195"/>
      <c r="Y13" s="195"/>
      <c r="Z13" s="195"/>
      <c r="AA13" s="188"/>
      <c r="AB13" s="188"/>
      <c r="AC13" s="195"/>
      <c r="AD13" s="188"/>
      <c r="AE13" s="188"/>
      <c r="AF13" s="188"/>
      <c r="AG13" s="188"/>
      <c r="AH13" s="166"/>
      <c r="AI13" s="140"/>
      <c r="AJ13" s="140"/>
    </row>
    <row r="14" spans="1:37" outlineLevel="1">
      <c r="A14" s="33"/>
      <c r="B14" s="39" t="s">
        <v>1</v>
      </c>
      <c r="C14" s="67" t="s">
        <v>102</v>
      </c>
      <c r="D14" s="36"/>
      <c r="E14" s="37">
        <f>DESEMBER!AJ42</f>
        <v>708.98</v>
      </c>
      <c r="F14" s="161"/>
      <c r="G14" s="176"/>
      <c r="H14" s="176"/>
      <c r="I14" s="176"/>
      <c r="J14" s="190">
        <v>710.56</v>
      </c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92"/>
      <c r="W14" s="189"/>
      <c r="X14" s="192"/>
      <c r="Y14" s="192"/>
      <c r="Z14" s="192"/>
      <c r="AA14" s="192"/>
      <c r="AB14" s="192"/>
      <c r="AC14" s="196"/>
      <c r="AD14" s="192"/>
      <c r="AE14" s="192"/>
      <c r="AF14" s="192"/>
      <c r="AG14" s="192"/>
      <c r="AH14" s="169"/>
      <c r="AI14" s="144"/>
      <c r="AJ14" s="144"/>
    </row>
    <row r="15" spans="1:37" outlineLevel="1">
      <c r="A15" s="33"/>
      <c r="B15" s="39" t="s">
        <v>41</v>
      </c>
      <c r="C15" s="67" t="s">
        <v>102</v>
      </c>
      <c r="D15" s="36"/>
      <c r="E15" s="37">
        <f>DESEMBER!AJ43</f>
        <v>635.91</v>
      </c>
      <c r="F15" s="161"/>
      <c r="G15" s="176"/>
      <c r="H15" s="176"/>
      <c r="I15" s="176"/>
      <c r="J15" s="190">
        <v>637.34</v>
      </c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92"/>
      <c r="W15" s="189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69"/>
      <c r="AI15" s="144"/>
      <c r="AJ15" s="144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DESEMBER!AJ44</f>
        <v>1703.6</v>
      </c>
      <c r="F16" s="162"/>
      <c r="G16" s="177"/>
      <c r="H16" s="177"/>
      <c r="I16" s="177"/>
      <c r="J16" s="190">
        <v>1709.7</v>
      </c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93"/>
      <c r="W16" s="190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70"/>
      <c r="AI16" s="145"/>
      <c r="AJ16" s="145"/>
    </row>
    <row r="17" spans="1:36" outlineLevel="1">
      <c r="A17" s="33"/>
      <c r="B17" s="39" t="s">
        <v>13</v>
      </c>
      <c r="C17" s="67" t="s">
        <v>102</v>
      </c>
      <c r="D17" s="36"/>
      <c r="E17" s="37">
        <f>DESEMBER!AJ45</f>
        <v>26.036999999999999</v>
      </c>
      <c r="F17" s="159"/>
      <c r="G17" s="174"/>
      <c r="H17" s="174"/>
      <c r="I17" s="174"/>
      <c r="J17" s="190">
        <v>26.08</v>
      </c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8"/>
      <c r="W17" s="189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66"/>
      <c r="AI17" s="140"/>
      <c r="AJ17" s="140"/>
    </row>
    <row r="18" spans="1:36" outlineLevel="1">
      <c r="A18" s="33"/>
      <c r="B18" s="39" t="s">
        <v>14</v>
      </c>
      <c r="C18" s="67" t="s">
        <v>102</v>
      </c>
      <c r="D18" s="36"/>
      <c r="E18" s="37">
        <f>DESEMBER!AJ46</f>
        <v>4.5978000000000003</v>
      </c>
      <c r="F18" s="164"/>
      <c r="G18" s="178"/>
      <c r="H18" s="178"/>
      <c r="I18" s="178"/>
      <c r="J18" s="190">
        <v>4.6399999999999997</v>
      </c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95"/>
      <c r="W18" s="189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72"/>
      <c r="AI18" s="149"/>
      <c r="AJ18" s="149"/>
    </row>
    <row r="19" spans="1:36" outlineLevel="1">
      <c r="A19" s="33"/>
      <c r="B19" s="39" t="s">
        <v>15</v>
      </c>
      <c r="C19" s="67" t="s">
        <v>102</v>
      </c>
      <c r="D19" s="36"/>
      <c r="E19" s="37">
        <f>DESEMBER!AJ47</f>
        <v>72.465000000000003</v>
      </c>
      <c r="F19" s="159"/>
      <c r="G19" s="174"/>
      <c r="H19" s="174"/>
      <c r="I19" s="174"/>
      <c r="J19" s="199">
        <v>72.47</v>
      </c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8"/>
      <c r="W19" s="189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66"/>
      <c r="AI19" s="140"/>
      <c r="AJ19" s="140"/>
    </row>
    <row r="20" spans="1:36" outlineLevel="1">
      <c r="A20" s="33"/>
      <c r="B20" s="39" t="s">
        <v>16</v>
      </c>
      <c r="C20" s="67" t="s">
        <v>102</v>
      </c>
      <c r="D20" s="36"/>
      <c r="E20" s="37">
        <f>DESEMBER!AJ48</f>
        <v>377.31</v>
      </c>
      <c r="F20" s="161"/>
      <c r="G20" s="176"/>
      <c r="H20" s="176"/>
      <c r="I20" s="176"/>
      <c r="J20" s="190">
        <v>379.35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92"/>
      <c r="W20" s="189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69"/>
      <c r="AI20" s="144"/>
      <c r="AJ20" s="144"/>
    </row>
    <row r="21" spans="1:36" outlineLevel="1">
      <c r="A21" s="33"/>
      <c r="B21" s="39" t="s">
        <v>17</v>
      </c>
      <c r="C21" s="67" t="s">
        <v>102</v>
      </c>
      <c r="D21" s="36"/>
      <c r="E21" s="37">
        <f>DESEMBER!AJ49</f>
        <v>158.46899999999999</v>
      </c>
      <c r="F21" s="159"/>
      <c r="G21" s="174"/>
      <c r="H21" s="174"/>
      <c r="I21" s="174"/>
      <c r="J21" s="190">
        <v>161.51</v>
      </c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8"/>
      <c r="W21" s="189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66"/>
      <c r="AI21" s="140"/>
      <c r="AJ21" s="140"/>
    </row>
    <row r="22" spans="1:36" outlineLevel="1">
      <c r="A22" s="33"/>
      <c r="B22" s="60" t="s">
        <v>98</v>
      </c>
      <c r="C22" s="67" t="s">
        <v>102</v>
      </c>
      <c r="D22" s="36"/>
      <c r="E22" s="37">
        <f>DESEMBER!AJ50</f>
        <v>4369.3999999999996</v>
      </c>
      <c r="F22" s="162"/>
      <c r="G22" s="179"/>
      <c r="H22" s="177"/>
      <c r="I22" s="177"/>
      <c r="J22" s="190">
        <v>4374.8999999999996</v>
      </c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70"/>
      <c r="AI22" s="145"/>
      <c r="AJ22" s="145"/>
    </row>
    <row r="23" spans="1:36" outlineLevel="1">
      <c r="A23" s="33"/>
      <c r="B23" s="63" t="s">
        <v>95</v>
      </c>
      <c r="C23" s="67" t="s">
        <v>102</v>
      </c>
      <c r="D23" s="36"/>
      <c r="E23" s="37">
        <f>DESEMBER!AJ51</f>
        <v>41.719000000000001</v>
      </c>
      <c r="F23" s="159"/>
      <c r="G23" s="174"/>
      <c r="H23" s="174"/>
      <c r="I23" s="174"/>
      <c r="J23" s="201">
        <v>41895</v>
      </c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8"/>
      <c r="W23" s="189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66"/>
      <c r="AI23" s="140"/>
      <c r="AJ23" s="140"/>
    </row>
    <row r="24" spans="1:36" outlineLevel="1">
      <c r="A24" s="33"/>
      <c r="B24" s="63" t="s">
        <v>99</v>
      </c>
      <c r="C24" s="67" t="s">
        <v>102</v>
      </c>
      <c r="D24" s="36"/>
      <c r="E24" s="37">
        <f>DESEMBER!AJ52</f>
        <v>200.52</v>
      </c>
      <c r="F24" s="161"/>
      <c r="G24" s="176"/>
      <c r="H24" s="176"/>
      <c r="I24" s="176"/>
      <c r="J24" s="190">
        <v>200.62</v>
      </c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92"/>
      <c r="W24" s="189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69"/>
      <c r="AI24" s="144"/>
      <c r="AJ24" s="144"/>
    </row>
    <row r="25" spans="1:36" outlineLevel="1">
      <c r="A25" s="33"/>
      <c r="B25" s="63" t="s">
        <v>100</v>
      </c>
      <c r="C25" s="67" t="s">
        <v>102</v>
      </c>
      <c r="D25" s="36"/>
      <c r="E25" s="37">
        <f>DESEMBER!AJ53</f>
        <v>401.79</v>
      </c>
      <c r="F25" s="161"/>
      <c r="G25" s="176"/>
      <c r="H25" s="176"/>
      <c r="I25" s="176"/>
      <c r="J25" s="190">
        <v>404.06</v>
      </c>
      <c r="K25" s="183"/>
      <c r="L25" s="183"/>
      <c r="M25" s="183"/>
      <c r="N25" s="183"/>
      <c r="O25" s="183"/>
      <c r="P25"/>
      <c r="Q25" s="183"/>
      <c r="R25" s="183"/>
      <c r="S25" s="183"/>
      <c r="T25" s="183"/>
      <c r="U25" s="183"/>
      <c r="V25" s="192"/>
      <c r="W25" s="197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69"/>
      <c r="AI25" s="144"/>
      <c r="AJ25" s="144"/>
    </row>
    <row r="26" spans="1:36" outlineLevel="1">
      <c r="A26" s="33"/>
      <c r="B26" s="63" t="s">
        <v>96</v>
      </c>
      <c r="C26" s="67" t="s">
        <v>102</v>
      </c>
      <c r="D26" s="36"/>
      <c r="E26" s="37">
        <f>DESEMBER!AJ54</f>
        <v>290.54000000000002</v>
      </c>
      <c r="F26" s="161"/>
      <c r="G26" s="176"/>
      <c r="H26" s="176"/>
      <c r="I26" s="176"/>
      <c r="J26" s="190">
        <v>291.93</v>
      </c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92"/>
      <c r="W26" s="189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69"/>
      <c r="AI26" s="144"/>
      <c r="AJ26" s="144"/>
    </row>
    <row r="27" spans="1:36" outlineLevel="1">
      <c r="A27" s="33"/>
      <c r="B27" s="39" t="s">
        <v>19</v>
      </c>
      <c r="C27" s="67" t="s">
        <v>102</v>
      </c>
      <c r="D27" s="36"/>
      <c r="E27" s="37">
        <f>DESEMBER!AJ55</f>
        <v>1622.1</v>
      </c>
      <c r="F27" s="162"/>
      <c r="G27" s="177"/>
      <c r="H27" s="177"/>
      <c r="I27" s="177"/>
      <c r="J27" s="190">
        <v>1626.5</v>
      </c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93"/>
      <c r="W27" s="189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70"/>
      <c r="AI27" s="145"/>
      <c r="AJ27" s="145"/>
    </row>
    <row r="28" spans="1:36" outlineLevel="1">
      <c r="A28" s="33"/>
      <c r="B28" s="64" t="s">
        <v>97</v>
      </c>
      <c r="C28" s="67" t="s">
        <v>102</v>
      </c>
      <c r="D28" s="36"/>
      <c r="E28" s="37">
        <f>DESEMBER!AJ56</f>
        <v>41.76</v>
      </c>
      <c r="F28" s="159"/>
      <c r="G28" s="174"/>
      <c r="H28" s="180"/>
      <c r="I28" s="174"/>
      <c r="J28" s="19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8"/>
      <c r="W28" s="189"/>
      <c r="X28" s="198"/>
      <c r="Y28" s="188"/>
      <c r="Z28" s="188"/>
      <c r="AA28" s="188"/>
      <c r="AB28" s="188"/>
      <c r="AC28" s="188"/>
      <c r="AD28" s="188"/>
      <c r="AE28" s="188"/>
      <c r="AF28" s="188"/>
      <c r="AG28" s="188"/>
      <c r="AH28" s="166"/>
      <c r="AI28" s="140"/>
      <c r="AJ28" s="140"/>
    </row>
    <row r="29" spans="1:36" outlineLevel="1">
      <c r="A29" s="33"/>
      <c r="B29" s="65" t="s">
        <v>56</v>
      </c>
      <c r="C29" s="67" t="s">
        <v>102</v>
      </c>
      <c r="D29" s="36"/>
      <c r="E29" s="37">
        <f>DESEMBER!AJ57</f>
        <v>59.996000000000002</v>
      </c>
      <c r="F29" s="159"/>
      <c r="G29" s="174"/>
      <c r="H29" s="174"/>
      <c r="I29" s="174"/>
      <c r="J29" s="201">
        <v>61094</v>
      </c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8"/>
      <c r="W29" s="189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66"/>
      <c r="AI29" s="140"/>
      <c r="AJ29" s="140"/>
    </row>
    <row r="30" spans="1:36" outlineLevel="1">
      <c r="A30" s="33"/>
      <c r="B30" s="39" t="s">
        <v>20</v>
      </c>
      <c r="C30" s="67" t="s">
        <v>102</v>
      </c>
      <c r="D30" s="36"/>
      <c r="E30" s="37">
        <f>DESEMBER!AJ58</f>
        <v>800.57</v>
      </c>
      <c r="F30" s="161"/>
      <c r="G30" s="176"/>
      <c r="H30" s="176"/>
      <c r="I30" s="176"/>
      <c r="J30" s="190">
        <v>802.81</v>
      </c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92"/>
      <c r="W30" s="189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69"/>
      <c r="AI30" s="144"/>
      <c r="AJ30" s="144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7" outlineLevel="1">
      <c r="A33" s="33"/>
      <c r="B33" s="36" t="s">
        <v>23</v>
      </c>
      <c r="C33" s="36"/>
      <c r="D33" s="36"/>
      <c r="E33" s="36">
        <f t="shared" ref="E33:E58" si="0">E5</f>
        <v>5373.2110000000002</v>
      </c>
      <c r="F33" s="36">
        <f t="shared" ref="F33:AJ41" si="1">IF(F5=0,E33,F5)</f>
        <v>5373.2110000000002</v>
      </c>
      <c r="G33" s="36">
        <f t="shared" si="1"/>
        <v>5373.2110000000002</v>
      </c>
      <c r="H33" s="36">
        <f t="shared" si="1"/>
        <v>5373.2110000000002</v>
      </c>
      <c r="I33" s="36">
        <f t="shared" si="1"/>
        <v>5373.2110000000002</v>
      </c>
      <c r="J33" s="36">
        <f t="shared" si="1"/>
        <v>5373.2110000000002</v>
      </c>
      <c r="K33" s="36">
        <f t="shared" si="1"/>
        <v>5373.2110000000002</v>
      </c>
      <c r="L33" s="36">
        <f t="shared" si="1"/>
        <v>5373.2110000000002</v>
      </c>
      <c r="M33" s="36">
        <f t="shared" si="1"/>
        <v>5373.2110000000002</v>
      </c>
      <c r="N33" s="36">
        <f t="shared" si="1"/>
        <v>5373.2110000000002</v>
      </c>
      <c r="O33" s="36">
        <f t="shared" si="1"/>
        <v>5373.2110000000002</v>
      </c>
      <c r="P33" s="36">
        <f t="shared" si="1"/>
        <v>5373.2110000000002</v>
      </c>
      <c r="Q33" s="36">
        <f t="shared" si="1"/>
        <v>5373.2110000000002</v>
      </c>
      <c r="R33" s="36">
        <f t="shared" si="1"/>
        <v>5373.2110000000002</v>
      </c>
      <c r="S33" s="36">
        <f t="shared" si="1"/>
        <v>5373.2110000000002</v>
      </c>
      <c r="T33" s="36">
        <f t="shared" si="1"/>
        <v>5373.2110000000002</v>
      </c>
      <c r="U33" s="36">
        <f t="shared" si="1"/>
        <v>5373.2110000000002</v>
      </c>
      <c r="V33" s="36">
        <f t="shared" si="1"/>
        <v>5373.2110000000002</v>
      </c>
      <c r="W33" s="36">
        <f t="shared" si="1"/>
        <v>5373.2110000000002</v>
      </c>
      <c r="X33" s="36">
        <f t="shared" si="1"/>
        <v>5373.2110000000002</v>
      </c>
      <c r="Y33" s="36">
        <f t="shared" si="1"/>
        <v>5373.2110000000002</v>
      </c>
      <c r="Z33" s="36">
        <f t="shared" si="1"/>
        <v>5373.2110000000002</v>
      </c>
      <c r="AA33" s="36">
        <f t="shared" si="1"/>
        <v>5373.2110000000002</v>
      </c>
      <c r="AB33" s="36">
        <f t="shared" si="1"/>
        <v>5373.2110000000002</v>
      </c>
      <c r="AC33" s="36">
        <f t="shared" si="1"/>
        <v>5373.2110000000002</v>
      </c>
      <c r="AD33" s="36">
        <f t="shared" si="1"/>
        <v>5373.2110000000002</v>
      </c>
      <c r="AE33" s="36">
        <f t="shared" si="1"/>
        <v>5373.2110000000002</v>
      </c>
      <c r="AF33" s="36">
        <f t="shared" si="1"/>
        <v>5373.2110000000002</v>
      </c>
      <c r="AG33" s="36">
        <f t="shared" si="1"/>
        <v>5373.2110000000002</v>
      </c>
      <c r="AH33" s="36">
        <f t="shared" si="1"/>
        <v>5373.2110000000002</v>
      </c>
      <c r="AI33" s="36">
        <f t="shared" si="1"/>
        <v>5373.2110000000002</v>
      </c>
      <c r="AJ33" s="36">
        <f t="shared" si="1"/>
        <v>5373.2110000000002</v>
      </c>
      <c r="AK33" s="6">
        <v>5299.6049999999996</v>
      </c>
    </row>
    <row r="34" spans="1:37" outlineLevel="1">
      <c r="A34" s="33"/>
      <c r="B34" s="36" t="s">
        <v>24</v>
      </c>
      <c r="C34" s="36"/>
      <c r="D34" s="36"/>
      <c r="E34" s="36">
        <f t="shared" si="0"/>
        <v>1050.123</v>
      </c>
      <c r="F34" s="36">
        <f t="shared" si="1"/>
        <v>1050.123</v>
      </c>
      <c r="G34" s="36">
        <f t="shared" si="1"/>
        <v>1050.123</v>
      </c>
      <c r="H34" s="36">
        <f t="shared" si="1"/>
        <v>1050.123</v>
      </c>
      <c r="I34" s="36">
        <f t="shared" si="1"/>
        <v>1050.123</v>
      </c>
      <c r="J34" s="36">
        <f t="shared" si="1"/>
        <v>1050.123</v>
      </c>
      <c r="K34" s="36">
        <f t="shared" si="1"/>
        <v>1050.123</v>
      </c>
      <c r="L34" s="36">
        <f t="shared" si="1"/>
        <v>1050.123</v>
      </c>
      <c r="M34" s="36">
        <f t="shared" si="1"/>
        <v>1050.123</v>
      </c>
      <c r="N34" s="36">
        <f t="shared" si="1"/>
        <v>1050.123</v>
      </c>
      <c r="O34" s="36">
        <f t="shared" si="1"/>
        <v>1050.123</v>
      </c>
      <c r="P34" s="36">
        <f t="shared" si="1"/>
        <v>1050.123</v>
      </c>
      <c r="Q34" s="36">
        <f t="shared" si="1"/>
        <v>1050.123</v>
      </c>
      <c r="R34" s="36">
        <f t="shared" si="1"/>
        <v>1050.123</v>
      </c>
      <c r="S34" s="36">
        <f t="shared" si="1"/>
        <v>1050.123</v>
      </c>
      <c r="T34" s="36">
        <f t="shared" si="1"/>
        <v>1050.123</v>
      </c>
      <c r="U34" s="36">
        <f t="shared" si="1"/>
        <v>1050.123</v>
      </c>
      <c r="V34" s="36">
        <f t="shared" si="1"/>
        <v>1050.123</v>
      </c>
      <c r="W34" s="36">
        <f t="shared" si="1"/>
        <v>1050.123</v>
      </c>
      <c r="X34" s="36">
        <f t="shared" si="1"/>
        <v>1050.123</v>
      </c>
      <c r="Y34" s="36">
        <f t="shared" si="1"/>
        <v>1050.123</v>
      </c>
      <c r="Z34" s="36">
        <f t="shared" si="1"/>
        <v>1050.123</v>
      </c>
      <c r="AA34" s="36">
        <f t="shared" si="1"/>
        <v>1050.123</v>
      </c>
      <c r="AB34" s="36">
        <f t="shared" si="1"/>
        <v>1050.123</v>
      </c>
      <c r="AC34" s="36">
        <f t="shared" si="1"/>
        <v>1050.123</v>
      </c>
      <c r="AD34" s="36">
        <f t="shared" si="1"/>
        <v>1050.123</v>
      </c>
      <c r="AE34" s="36">
        <f t="shared" si="1"/>
        <v>1050.123</v>
      </c>
      <c r="AF34" s="36">
        <f t="shared" si="1"/>
        <v>1050.123</v>
      </c>
      <c r="AG34" s="36">
        <f t="shared" si="1"/>
        <v>1050.123</v>
      </c>
      <c r="AH34" s="36">
        <f t="shared" si="1"/>
        <v>1050.123</v>
      </c>
      <c r="AI34" s="36">
        <f t="shared" si="1"/>
        <v>1050.123</v>
      </c>
      <c r="AJ34" s="36">
        <f t="shared" si="1"/>
        <v>1050.123</v>
      </c>
      <c r="AK34" s="6">
        <v>1035.9559999999999</v>
      </c>
    </row>
    <row r="35" spans="1:37" outlineLevel="1">
      <c r="A35" s="33"/>
      <c r="B35" s="39" t="s">
        <v>2</v>
      </c>
      <c r="C35" s="36"/>
      <c r="D35" s="36"/>
      <c r="E35" s="36">
        <f t="shared" si="0"/>
        <v>13779</v>
      </c>
      <c r="F35" s="36">
        <f t="shared" si="1"/>
        <v>13779</v>
      </c>
      <c r="G35" s="36">
        <f t="shared" si="1"/>
        <v>13779</v>
      </c>
      <c r="H35" s="36">
        <f t="shared" si="1"/>
        <v>13779</v>
      </c>
      <c r="I35" s="36">
        <f t="shared" si="1"/>
        <v>13779</v>
      </c>
      <c r="J35" s="36">
        <f t="shared" si="1"/>
        <v>13813</v>
      </c>
      <c r="K35" s="36">
        <f t="shared" si="1"/>
        <v>13813</v>
      </c>
      <c r="L35" s="36">
        <f t="shared" si="1"/>
        <v>13813</v>
      </c>
      <c r="M35" s="36">
        <f t="shared" si="1"/>
        <v>13813</v>
      </c>
      <c r="N35" s="36">
        <f t="shared" si="1"/>
        <v>13813</v>
      </c>
      <c r="O35" s="36">
        <f t="shared" si="1"/>
        <v>13813</v>
      </c>
      <c r="P35" s="36">
        <f t="shared" si="1"/>
        <v>13813</v>
      </c>
      <c r="Q35" s="36">
        <f t="shared" si="1"/>
        <v>13813</v>
      </c>
      <c r="R35" s="36">
        <f t="shared" si="1"/>
        <v>13813</v>
      </c>
      <c r="S35" s="36">
        <f t="shared" si="1"/>
        <v>13813</v>
      </c>
      <c r="T35" s="36">
        <f t="shared" si="1"/>
        <v>13813</v>
      </c>
      <c r="U35" s="36">
        <f t="shared" si="1"/>
        <v>13813</v>
      </c>
      <c r="V35" s="36">
        <f t="shared" si="1"/>
        <v>13813</v>
      </c>
      <c r="W35" s="36">
        <f t="shared" si="1"/>
        <v>13813</v>
      </c>
      <c r="X35" s="36">
        <f t="shared" si="1"/>
        <v>13813</v>
      </c>
      <c r="Y35" s="36">
        <f t="shared" si="1"/>
        <v>13813</v>
      </c>
      <c r="Z35" s="36">
        <f t="shared" si="1"/>
        <v>13813</v>
      </c>
      <c r="AA35" s="36">
        <f t="shared" si="1"/>
        <v>13813</v>
      </c>
      <c r="AB35" s="36">
        <f t="shared" si="1"/>
        <v>13813</v>
      </c>
      <c r="AC35" s="36">
        <f t="shared" si="1"/>
        <v>13813</v>
      </c>
      <c r="AD35" s="36">
        <f t="shared" si="1"/>
        <v>13813</v>
      </c>
      <c r="AE35" s="36">
        <f t="shared" si="1"/>
        <v>13813</v>
      </c>
      <c r="AF35" s="36">
        <f t="shared" si="1"/>
        <v>13813</v>
      </c>
      <c r="AG35" s="36">
        <f t="shared" si="1"/>
        <v>13813</v>
      </c>
      <c r="AH35" s="36">
        <f t="shared" si="1"/>
        <v>13813</v>
      </c>
      <c r="AI35" s="36">
        <f t="shared" si="1"/>
        <v>13813</v>
      </c>
      <c r="AJ35" s="36">
        <f t="shared" si="1"/>
        <v>13813</v>
      </c>
      <c r="AK35" s="6">
        <v>13504</v>
      </c>
    </row>
    <row r="36" spans="1:37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  <c r="AK36" s="6">
        <v>23921</v>
      </c>
    </row>
    <row r="37" spans="1:37" outlineLevel="1">
      <c r="A37" s="33"/>
      <c r="B37" s="39" t="s">
        <v>10</v>
      </c>
      <c r="C37" s="36"/>
      <c r="D37" s="36"/>
      <c r="E37" s="36">
        <f t="shared" si="0"/>
        <v>2352.3000000000002</v>
      </c>
      <c r="F37" s="36">
        <f t="shared" si="1"/>
        <v>2352.3000000000002</v>
      </c>
      <c r="G37" s="36">
        <f t="shared" si="1"/>
        <v>2352.3000000000002</v>
      </c>
      <c r="H37" s="36">
        <f t="shared" si="1"/>
        <v>2352.3000000000002</v>
      </c>
      <c r="I37" s="36">
        <f t="shared" si="1"/>
        <v>2352.3000000000002</v>
      </c>
      <c r="J37" s="36">
        <f t="shared" si="1"/>
        <v>2355.1</v>
      </c>
      <c r="K37" s="36">
        <f t="shared" si="1"/>
        <v>2355.1</v>
      </c>
      <c r="L37" s="36">
        <f t="shared" si="1"/>
        <v>2355.1</v>
      </c>
      <c r="M37" s="36">
        <f t="shared" si="1"/>
        <v>2355.1</v>
      </c>
      <c r="N37" s="36">
        <f t="shared" si="1"/>
        <v>2355.1</v>
      </c>
      <c r="O37" s="36">
        <f t="shared" si="1"/>
        <v>2355.1</v>
      </c>
      <c r="P37" s="36">
        <f t="shared" si="1"/>
        <v>2355.1</v>
      </c>
      <c r="Q37" s="36">
        <f t="shared" si="1"/>
        <v>2355.1</v>
      </c>
      <c r="R37" s="36">
        <f t="shared" si="1"/>
        <v>2355.1</v>
      </c>
      <c r="S37" s="36">
        <f t="shared" si="1"/>
        <v>2355.1</v>
      </c>
      <c r="T37" s="36">
        <f t="shared" si="1"/>
        <v>2355.1</v>
      </c>
      <c r="U37" s="36">
        <f t="shared" si="1"/>
        <v>2355.1</v>
      </c>
      <c r="V37" s="36">
        <f t="shared" si="1"/>
        <v>2355.1</v>
      </c>
      <c r="W37" s="36">
        <f t="shared" si="1"/>
        <v>2355.1</v>
      </c>
      <c r="X37" s="36">
        <f t="shared" si="1"/>
        <v>2355.1</v>
      </c>
      <c r="Y37" s="36">
        <f t="shared" si="1"/>
        <v>2355.1</v>
      </c>
      <c r="Z37" s="36">
        <f t="shared" si="1"/>
        <v>2355.1</v>
      </c>
      <c r="AA37" s="36">
        <f t="shared" si="1"/>
        <v>2355.1</v>
      </c>
      <c r="AB37" s="36">
        <f t="shared" si="1"/>
        <v>2355.1</v>
      </c>
      <c r="AC37" s="36">
        <f t="shared" si="1"/>
        <v>2355.1</v>
      </c>
      <c r="AD37" s="36">
        <f t="shared" si="1"/>
        <v>2355.1</v>
      </c>
      <c r="AE37" s="36">
        <f t="shared" si="1"/>
        <v>2355.1</v>
      </c>
      <c r="AF37" s="36">
        <f t="shared" si="1"/>
        <v>2355.1</v>
      </c>
      <c r="AG37" s="36">
        <f t="shared" si="1"/>
        <v>2355.1</v>
      </c>
      <c r="AH37" s="36">
        <f t="shared" si="1"/>
        <v>2355.1</v>
      </c>
      <c r="AI37" s="36">
        <f t="shared" si="1"/>
        <v>2355.1</v>
      </c>
      <c r="AJ37" s="36">
        <f t="shared" si="1"/>
        <v>2355.1</v>
      </c>
      <c r="AK37" s="6">
        <v>2309.8000000000002</v>
      </c>
    </row>
    <row r="38" spans="1:37" outlineLevel="1">
      <c r="A38" s="33"/>
      <c r="B38" s="61" t="s">
        <v>26</v>
      </c>
      <c r="C38" s="36"/>
      <c r="D38" s="36"/>
      <c r="E38" s="36">
        <f t="shared" si="0"/>
        <v>1111.9000000000001</v>
      </c>
      <c r="F38" s="36">
        <f t="shared" si="1"/>
        <v>1111.9000000000001</v>
      </c>
      <c r="G38" s="36">
        <f t="shared" si="1"/>
        <v>1111.9000000000001</v>
      </c>
      <c r="H38" s="36">
        <f t="shared" si="1"/>
        <v>1111.9000000000001</v>
      </c>
      <c r="I38" s="36">
        <f t="shared" si="1"/>
        <v>1111.9000000000001</v>
      </c>
      <c r="J38" s="36">
        <f t="shared" si="1"/>
        <v>1113.8</v>
      </c>
      <c r="K38" s="36">
        <f t="shared" si="1"/>
        <v>1113.8</v>
      </c>
      <c r="L38" s="36">
        <f t="shared" si="1"/>
        <v>1113.8</v>
      </c>
      <c r="M38" s="36">
        <f t="shared" si="1"/>
        <v>1113.8</v>
      </c>
      <c r="N38" s="36">
        <f t="shared" si="1"/>
        <v>1113.8</v>
      </c>
      <c r="O38" s="36">
        <f t="shared" si="1"/>
        <v>1113.8</v>
      </c>
      <c r="P38" s="36">
        <f t="shared" si="1"/>
        <v>1113.8</v>
      </c>
      <c r="Q38" s="36">
        <f t="shared" si="1"/>
        <v>1113.8</v>
      </c>
      <c r="R38" s="36">
        <f t="shared" si="1"/>
        <v>1113.8</v>
      </c>
      <c r="S38" s="36">
        <f t="shared" si="1"/>
        <v>1113.8</v>
      </c>
      <c r="T38" s="36">
        <f t="shared" si="1"/>
        <v>1113.8</v>
      </c>
      <c r="U38" s="36">
        <f t="shared" si="1"/>
        <v>1113.8</v>
      </c>
      <c r="V38" s="36">
        <f t="shared" si="1"/>
        <v>1113.8</v>
      </c>
      <c r="W38" s="36">
        <f t="shared" si="1"/>
        <v>1113.8</v>
      </c>
      <c r="X38" s="36">
        <f t="shared" si="1"/>
        <v>1113.8</v>
      </c>
      <c r="Y38" s="36">
        <f t="shared" si="1"/>
        <v>1113.8</v>
      </c>
      <c r="Z38" s="36">
        <f t="shared" si="1"/>
        <v>1113.8</v>
      </c>
      <c r="AA38" s="36">
        <f t="shared" si="1"/>
        <v>1113.8</v>
      </c>
      <c r="AB38" s="36">
        <f t="shared" si="1"/>
        <v>1113.8</v>
      </c>
      <c r="AC38" s="36">
        <f t="shared" si="1"/>
        <v>1113.8</v>
      </c>
      <c r="AD38" s="36">
        <f t="shared" si="1"/>
        <v>1113.8</v>
      </c>
      <c r="AE38" s="36">
        <f t="shared" si="1"/>
        <v>1113.8</v>
      </c>
      <c r="AF38" s="36">
        <f t="shared" si="1"/>
        <v>1113.8</v>
      </c>
      <c r="AG38" s="36">
        <f t="shared" si="1"/>
        <v>1113.8</v>
      </c>
      <c r="AH38" s="36">
        <f t="shared" si="1"/>
        <v>1113.8</v>
      </c>
      <c r="AI38" s="36">
        <f t="shared" si="1"/>
        <v>1113.8</v>
      </c>
      <c r="AJ38" s="36">
        <f t="shared" si="1"/>
        <v>1113.8</v>
      </c>
      <c r="AK38" s="6">
        <v>1084.7</v>
      </c>
    </row>
    <row r="39" spans="1:37" outlineLevel="1">
      <c r="A39" s="33"/>
      <c r="B39" s="61" t="s">
        <v>11</v>
      </c>
      <c r="C39" s="36"/>
      <c r="D39" s="36"/>
      <c r="E39" s="36">
        <f t="shared" si="0"/>
        <v>152</v>
      </c>
      <c r="F39" s="36">
        <f t="shared" si="1"/>
        <v>152</v>
      </c>
      <c r="G39" s="36">
        <f t="shared" si="1"/>
        <v>152</v>
      </c>
      <c r="H39" s="36">
        <f t="shared" si="1"/>
        <v>152</v>
      </c>
      <c r="I39" s="36">
        <f t="shared" si="1"/>
        <v>152</v>
      </c>
      <c r="J39" s="36">
        <f t="shared" si="1"/>
        <v>152.09</v>
      </c>
      <c r="K39" s="36">
        <f t="shared" si="1"/>
        <v>152.09</v>
      </c>
      <c r="L39" s="36">
        <f t="shared" si="1"/>
        <v>152.09</v>
      </c>
      <c r="M39" s="36">
        <f t="shared" si="1"/>
        <v>152.09</v>
      </c>
      <c r="N39" s="36">
        <f t="shared" si="1"/>
        <v>152.09</v>
      </c>
      <c r="O39" s="36">
        <f t="shared" si="1"/>
        <v>152.09</v>
      </c>
      <c r="P39" s="36">
        <f t="shared" si="1"/>
        <v>152.09</v>
      </c>
      <c r="Q39" s="36">
        <f t="shared" si="1"/>
        <v>152.09</v>
      </c>
      <c r="R39" s="36">
        <f t="shared" si="1"/>
        <v>152.09</v>
      </c>
      <c r="S39" s="36">
        <f t="shared" si="1"/>
        <v>152.09</v>
      </c>
      <c r="T39" s="36">
        <f t="shared" si="1"/>
        <v>152.09</v>
      </c>
      <c r="U39" s="36">
        <f t="shared" si="1"/>
        <v>152.09</v>
      </c>
      <c r="V39" s="36">
        <f t="shared" si="1"/>
        <v>152.09</v>
      </c>
      <c r="W39" s="36">
        <f t="shared" si="1"/>
        <v>152.09</v>
      </c>
      <c r="X39" s="36">
        <f t="shared" si="1"/>
        <v>152.09</v>
      </c>
      <c r="Y39" s="36">
        <f t="shared" si="1"/>
        <v>152.09</v>
      </c>
      <c r="Z39" s="36">
        <f t="shared" si="1"/>
        <v>152.09</v>
      </c>
      <c r="AA39" s="36">
        <f t="shared" si="1"/>
        <v>152.09</v>
      </c>
      <c r="AB39" s="36">
        <f t="shared" si="1"/>
        <v>152.09</v>
      </c>
      <c r="AC39" s="36">
        <f t="shared" si="1"/>
        <v>152.09</v>
      </c>
      <c r="AD39" s="36">
        <f t="shared" si="1"/>
        <v>152.09</v>
      </c>
      <c r="AE39" s="36">
        <f t="shared" si="1"/>
        <v>152.09</v>
      </c>
      <c r="AF39" s="36">
        <f t="shared" si="1"/>
        <v>152.09</v>
      </c>
      <c r="AG39" s="36">
        <f t="shared" si="1"/>
        <v>152.09</v>
      </c>
      <c r="AH39" s="36">
        <f t="shared" si="1"/>
        <v>152.09</v>
      </c>
      <c r="AI39" s="36">
        <f t="shared" si="1"/>
        <v>152.09</v>
      </c>
      <c r="AJ39" s="36">
        <f t="shared" si="1"/>
        <v>152.09</v>
      </c>
      <c r="AK39" s="6">
        <v>150.4</v>
      </c>
    </row>
    <row r="40" spans="1:37" outlineLevel="1">
      <c r="A40" s="33"/>
      <c r="B40" s="62" t="s">
        <v>44</v>
      </c>
      <c r="C40" s="36"/>
      <c r="D40" s="36"/>
      <c r="E40" s="36">
        <f t="shared" si="0"/>
        <v>31.460999999999999</v>
      </c>
      <c r="F40" s="36">
        <f t="shared" si="1"/>
        <v>31.460999999999999</v>
      </c>
      <c r="G40" s="36">
        <f t="shared" si="1"/>
        <v>31.460999999999999</v>
      </c>
      <c r="H40" s="36">
        <f t="shared" si="1"/>
        <v>31.460999999999999</v>
      </c>
      <c r="I40" s="36">
        <f t="shared" si="1"/>
        <v>31.460999999999999</v>
      </c>
      <c r="J40" s="36">
        <f t="shared" si="1"/>
        <v>31.55</v>
      </c>
      <c r="K40" s="36">
        <f t="shared" si="1"/>
        <v>31.55</v>
      </c>
      <c r="L40" s="36">
        <f t="shared" si="1"/>
        <v>31.55</v>
      </c>
      <c r="M40" s="36">
        <f t="shared" si="1"/>
        <v>31.55</v>
      </c>
      <c r="N40" s="36">
        <f t="shared" si="1"/>
        <v>31.55</v>
      </c>
      <c r="O40" s="36">
        <f t="shared" si="1"/>
        <v>31.55</v>
      </c>
      <c r="P40" s="36">
        <f t="shared" si="1"/>
        <v>31.55</v>
      </c>
      <c r="Q40" s="36">
        <f t="shared" si="1"/>
        <v>31.55</v>
      </c>
      <c r="R40" s="36">
        <f t="shared" si="1"/>
        <v>31.55</v>
      </c>
      <c r="S40" s="36">
        <f t="shared" si="1"/>
        <v>31.55</v>
      </c>
      <c r="T40" s="36">
        <f t="shared" si="1"/>
        <v>31.55</v>
      </c>
      <c r="U40" s="36">
        <f t="shared" si="1"/>
        <v>31.55</v>
      </c>
      <c r="V40" s="36">
        <f t="shared" si="1"/>
        <v>31.55</v>
      </c>
      <c r="W40" s="36">
        <f t="shared" si="1"/>
        <v>31.55</v>
      </c>
      <c r="X40" s="36">
        <f t="shared" si="1"/>
        <v>31.55</v>
      </c>
      <c r="Y40" s="36">
        <f t="shared" si="1"/>
        <v>31.55</v>
      </c>
      <c r="Z40" s="36">
        <f t="shared" si="1"/>
        <v>31.55</v>
      </c>
      <c r="AA40" s="36">
        <f t="shared" si="1"/>
        <v>31.55</v>
      </c>
      <c r="AB40" s="36">
        <f t="shared" si="1"/>
        <v>31.55</v>
      </c>
      <c r="AC40" s="36">
        <f t="shared" si="1"/>
        <v>31.55</v>
      </c>
      <c r="AD40" s="36">
        <f t="shared" si="1"/>
        <v>31.55</v>
      </c>
      <c r="AE40" s="36">
        <f t="shared" si="1"/>
        <v>31.55</v>
      </c>
      <c r="AF40" s="36">
        <f t="shared" si="1"/>
        <v>31.55</v>
      </c>
      <c r="AG40" s="36">
        <f t="shared" si="1"/>
        <v>31.55</v>
      </c>
      <c r="AH40" s="36">
        <f t="shared" si="1"/>
        <v>31.55</v>
      </c>
      <c r="AI40" s="36">
        <f t="shared" si="1"/>
        <v>31.55</v>
      </c>
      <c r="AJ40" s="36">
        <f t="shared" si="1"/>
        <v>31.55</v>
      </c>
      <c r="AK40" s="187">
        <v>29112</v>
      </c>
    </row>
    <row r="41" spans="1:37" outlineLevel="1">
      <c r="A41" s="33"/>
      <c r="B41" s="62" t="s">
        <v>43</v>
      </c>
      <c r="C41" s="36"/>
      <c r="D41" s="36"/>
      <c r="E41" s="36">
        <f t="shared" si="0"/>
        <v>1.9658</v>
      </c>
      <c r="F41" s="36">
        <f t="shared" si="1"/>
        <v>1.9658</v>
      </c>
      <c r="G41" s="36">
        <f t="shared" si="1"/>
        <v>1.9658</v>
      </c>
      <c r="H41" s="36">
        <f t="shared" si="1"/>
        <v>1.9658</v>
      </c>
      <c r="I41" s="36">
        <f t="shared" si="1"/>
        <v>1.9658</v>
      </c>
      <c r="J41" s="36">
        <f t="shared" si="1"/>
        <v>1.98</v>
      </c>
      <c r="K41" s="36">
        <f t="shared" si="1"/>
        <v>1.98</v>
      </c>
      <c r="L41" s="36">
        <f t="shared" si="1"/>
        <v>1.98</v>
      </c>
      <c r="M41" s="36">
        <f t="shared" ref="M41:AJ51" si="2">IF(M13=0,L41,M13)</f>
        <v>1.98</v>
      </c>
      <c r="N41" s="36">
        <f t="shared" si="2"/>
        <v>1.98</v>
      </c>
      <c r="O41" s="36">
        <f t="shared" si="2"/>
        <v>1.98</v>
      </c>
      <c r="P41" s="36">
        <f t="shared" si="2"/>
        <v>1.98</v>
      </c>
      <c r="Q41" s="36">
        <f t="shared" si="2"/>
        <v>1.98</v>
      </c>
      <c r="R41" s="36">
        <f t="shared" si="2"/>
        <v>1.98</v>
      </c>
      <c r="S41" s="36">
        <f t="shared" si="2"/>
        <v>1.98</v>
      </c>
      <c r="T41" s="36">
        <f t="shared" si="2"/>
        <v>1.98</v>
      </c>
      <c r="U41" s="36">
        <f t="shared" si="2"/>
        <v>1.98</v>
      </c>
      <c r="V41" s="36">
        <f t="shared" si="2"/>
        <v>1.98</v>
      </c>
      <c r="W41" s="36">
        <f t="shared" si="2"/>
        <v>1.98</v>
      </c>
      <c r="X41" s="36">
        <f t="shared" si="2"/>
        <v>1.98</v>
      </c>
      <c r="Y41" s="36">
        <f t="shared" si="2"/>
        <v>1.98</v>
      </c>
      <c r="Z41" s="36">
        <f t="shared" si="2"/>
        <v>1.98</v>
      </c>
      <c r="AA41" s="36">
        <f t="shared" si="2"/>
        <v>1.98</v>
      </c>
      <c r="AB41" s="36">
        <f t="shared" si="2"/>
        <v>1.98</v>
      </c>
      <c r="AC41" s="36">
        <f t="shared" si="2"/>
        <v>1.98</v>
      </c>
      <c r="AD41" s="36">
        <f t="shared" si="2"/>
        <v>1.98</v>
      </c>
      <c r="AE41" s="36">
        <f t="shared" si="2"/>
        <v>1.98</v>
      </c>
      <c r="AF41" s="36">
        <f t="shared" si="2"/>
        <v>1.98</v>
      </c>
      <c r="AG41" s="36">
        <f t="shared" si="2"/>
        <v>1.98</v>
      </c>
      <c r="AH41" s="36">
        <f t="shared" si="2"/>
        <v>1.98</v>
      </c>
      <c r="AI41" s="36">
        <f t="shared" si="2"/>
        <v>1.98</v>
      </c>
      <c r="AJ41" s="36">
        <f t="shared" si="2"/>
        <v>1.98</v>
      </c>
      <c r="AK41" s="6">
        <v>1.7306999999999999</v>
      </c>
    </row>
    <row r="42" spans="1:37" outlineLevel="1">
      <c r="A42" s="33"/>
      <c r="B42" s="39" t="s">
        <v>1</v>
      </c>
      <c r="C42" s="36"/>
      <c r="D42" s="36"/>
      <c r="E42" s="36">
        <f t="shared" si="0"/>
        <v>708.98</v>
      </c>
      <c r="F42" s="36">
        <f t="shared" ref="F42:U57" si="3">IF(F14=0,E42,F14)</f>
        <v>708.98</v>
      </c>
      <c r="G42" s="36">
        <f t="shared" si="3"/>
        <v>708.98</v>
      </c>
      <c r="H42" s="36">
        <f t="shared" si="3"/>
        <v>708.98</v>
      </c>
      <c r="I42" s="36">
        <f t="shared" si="3"/>
        <v>708.98</v>
      </c>
      <c r="J42" s="36">
        <f t="shared" si="3"/>
        <v>710.56</v>
      </c>
      <c r="K42" s="36">
        <f t="shared" si="3"/>
        <v>710.56</v>
      </c>
      <c r="L42" s="36">
        <f t="shared" si="3"/>
        <v>710.56</v>
      </c>
      <c r="M42" s="36">
        <f t="shared" si="2"/>
        <v>710.56</v>
      </c>
      <c r="N42" s="36">
        <f t="shared" si="2"/>
        <v>710.56</v>
      </c>
      <c r="O42" s="36">
        <f t="shared" si="2"/>
        <v>710.56</v>
      </c>
      <c r="P42" s="36">
        <f t="shared" si="2"/>
        <v>710.56</v>
      </c>
      <c r="Q42" s="36">
        <f t="shared" si="2"/>
        <v>710.56</v>
      </c>
      <c r="R42" s="36">
        <f t="shared" si="2"/>
        <v>710.56</v>
      </c>
      <c r="S42" s="36">
        <f t="shared" si="2"/>
        <v>710.56</v>
      </c>
      <c r="T42" s="36">
        <f t="shared" si="2"/>
        <v>710.56</v>
      </c>
      <c r="U42" s="36">
        <f t="shared" si="2"/>
        <v>710.56</v>
      </c>
      <c r="V42" s="36">
        <f t="shared" si="2"/>
        <v>710.56</v>
      </c>
      <c r="W42" s="36">
        <f t="shared" si="2"/>
        <v>710.56</v>
      </c>
      <c r="X42" s="36">
        <f t="shared" si="2"/>
        <v>710.56</v>
      </c>
      <c r="Y42" s="36">
        <f t="shared" si="2"/>
        <v>710.56</v>
      </c>
      <c r="Z42" s="36">
        <f t="shared" si="2"/>
        <v>710.56</v>
      </c>
      <c r="AA42" s="36">
        <f t="shared" si="2"/>
        <v>710.56</v>
      </c>
      <c r="AB42" s="36">
        <f t="shared" si="2"/>
        <v>710.56</v>
      </c>
      <c r="AC42" s="36">
        <f t="shared" si="2"/>
        <v>710.56</v>
      </c>
      <c r="AD42" s="36">
        <f t="shared" si="2"/>
        <v>710.56</v>
      </c>
      <c r="AE42" s="36">
        <f t="shared" si="2"/>
        <v>710.56</v>
      </c>
      <c r="AF42" s="36">
        <f t="shared" si="2"/>
        <v>710.56</v>
      </c>
      <c r="AG42" s="36">
        <f t="shared" si="2"/>
        <v>710.56</v>
      </c>
      <c r="AH42" s="36">
        <f t="shared" si="2"/>
        <v>710.56</v>
      </c>
      <c r="AI42" s="36">
        <f t="shared" si="2"/>
        <v>710.56</v>
      </c>
      <c r="AJ42" s="36">
        <f t="shared" si="2"/>
        <v>710.56</v>
      </c>
      <c r="AK42" s="6">
        <v>699.13</v>
      </c>
    </row>
    <row r="43" spans="1:37" outlineLevel="1">
      <c r="A43" s="33"/>
      <c r="B43" s="39" t="s">
        <v>41</v>
      </c>
      <c r="C43" s="36"/>
      <c r="D43" s="36"/>
      <c r="E43" s="36">
        <f t="shared" si="0"/>
        <v>635.91</v>
      </c>
      <c r="F43" s="36">
        <f t="shared" si="3"/>
        <v>635.91</v>
      </c>
      <c r="G43" s="36">
        <f t="shared" si="3"/>
        <v>635.91</v>
      </c>
      <c r="H43" s="36">
        <f t="shared" si="3"/>
        <v>635.91</v>
      </c>
      <c r="I43" s="36">
        <f t="shared" si="3"/>
        <v>635.91</v>
      </c>
      <c r="J43" s="36">
        <f t="shared" si="3"/>
        <v>637.34</v>
      </c>
      <c r="K43" s="36">
        <f t="shared" si="3"/>
        <v>637.34</v>
      </c>
      <c r="L43" s="36">
        <f t="shared" si="3"/>
        <v>637.34</v>
      </c>
      <c r="M43" s="36">
        <f t="shared" si="2"/>
        <v>637.34</v>
      </c>
      <c r="N43" s="36">
        <f t="shared" si="2"/>
        <v>637.34</v>
      </c>
      <c r="O43" s="36">
        <f t="shared" si="2"/>
        <v>637.34</v>
      </c>
      <c r="P43" s="36">
        <f t="shared" si="2"/>
        <v>637.34</v>
      </c>
      <c r="Q43" s="36">
        <f t="shared" si="2"/>
        <v>637.34</v>
      </c>
      <c r="R43" s="36">
        <f t="shared" si="2"/>
        <v>637.34</v>
      </c>
      <c r="S43" s="36">
        <f t="shared" si="2"/>
        <v>637.34</v>
      </c>
      <c r="T43" s="36">
        <f t="shared" si="2"/>
        <v>637.34</v>
      </c>
      <c r="U43" s="36">
        <f t="shared" si="2"/>
        <v>637.34</v>
      </c>
      <c r="V43" s="36">
        <f t="shared" si="2"/>
        <v>637.34</v>
      </c>
      <c r="W43" s="36">
        <f t="shared" si="2"/>
        <v>637.34</v>
      </c>
      <c r="X43" s="36">
        <f t="shared" si="2"/>
        <v>637.34</v>
      </c>
      <c r="Y43" s="36">
        <f t="shared" si="2"/>
        <v>637.34</v>
      </c>
      <c r="Z43" s="36">
        <f t="shared" si="2"/>
        <v>637.34</v>
      </c>
      <c r="AA43" s="36">
        <f t="shared" si="2"/>
        <v>637.34</v>
      </c>
      <c r="AB43" s="36">
        <f t="shared" si="2"/>
        <v>637.34</v>
      </c>
      <c r="AC43" s="36">
        <f t="shared" si="2"/>
        <v>637.34</v>
      </c>
      <c r="AD43" s="36">
        <f t="shared" si="2"/>
        <v>637.34</v>
      </c>
      <c r="AE43" s="36">
        <f t="shared" si="2"/>
        <v>637.34</v>
      </c>
      <c r="AF43" s="36">
        <f t="shared" si="2"/>
        <v>637.34</v>
      </c>
      <c r="AG43" s="36">
        <f t="shared" si="2"/>
        <v>637.34</v>
      </c>
      <c r="AH43" s="36">
        <f t="shared" si="2"/>
        <v>637.34</v>
      </c>
      <c r="AI43" s="36">
        <f t="shared" si="2"/>
        <v>637.34</v>
      </c>
      <c r="AJ43" s="36">
        <f t="shared" si="2"/>
        <v>637.34</v>
      </c>
      <c r="AK43" s="6">
        <v>626.73</v>
      </c>
    </row>
    <row r="44" spans="1:37" outlineLevel="1">
      <c r="A44" s="33"/>
      <c r="B44" s="39" t="s">
        <v>12</v>
      </c>
      <c r="C44" s="36"/>
      <c r="D44" s="36"/>
      <c r="E44" s="36">
        <f t="shared" si="0"/>
        <v>1703.6</v>
      </c>
      <c r="F44" s="36">
        <f t="shared" si="3"/>
        <v>1703.6</v>
      </c>
      <c r="G44" s="36">
        <f t="shared" si="3"/>
        <v>1703.6</v>
      </c>
      <c r="H44" s="36">
        <f t="shared" si="3"/>
        <v>1703.6</v>
      </c>
      <c r="I44" s="36">
        <f t="shared" si="3"/>
        <v>1703.6</v>
      </c>
      <c r="J44" s="36">
        <f t="shared" si="3"/>
        <v>1709.7</v>
      </c>
      <c r="K44" s="36">
        <f t="shared" si="3"/>
        <v>1709.7</v>
      </c>
      <c r="L44" s="36">
        <f t="shared" si="3"/>
        <v>1709.7</v>
      </c>
      <c r="M44" s="36">
        <f t="shared" si="2"/>
        <v>1709.7</v>
      </c>
      <c r="N44" s="36">
        <f t="shared" si="2"/>
        <v>1709.7</v>
      </c>
      <c r="O44" s="36">
        <f t="shared" si="2"/>
        <v>1709.7</v>
      </c>
      <c r="P44" s="36">
        <f t="shared" si="2"/>
        <v>1709.7</v>
      </c>
      <c r="Q44" s="36">
        <f t="shared" si="2"/>
        <v>1709.7</v>
      </c>
      <c r="R44" s="36">
        <f t="shared" si="2"/>
        <v>1709.7</v>
      </c>
      <c r="S44" s="36">
        <f t="shared" si="2"/>
        <v>1709.7</v>
      </c>
      <c r="T44" s="36">
        <f t="shared" si="2"/>
        <v>1709.7</v>
      </c>
      <c r="U44" s="36">
        <f t="shared" si="2"/>
        <v>1709.7</v>
      </c>
      <c r="V44" s="36">
        <f t="shared" si="2"/>
        <v>1709.7</v>
      </c>
      <c r="W44" s="36">
        <f t="shared" si="2"/>
        <v>1709.7</v>
      </c>
      <c r="X44" s="36">
        <f t="shared" si="2"/>
        <v>1709.7</v>
      </c>
      <c r="Y44" s="36">
        <f t="shared" si="2"/>
        <v>1709.7</v>
      </c>
      <c r="Z44" s="36">
        <f t="shared" si="2"/>
        <v>1709.7</v>
      </c>
      <c r="AA44" s="36">
        <f t="shared" si="2"/>
        <v>1709.7</v>
      </c>
      <c r="AB44" s="36">
        <f t="shared" si="2"/>
        <v>1709.7</v>
      </c>
      <c r="AC44" s="36">
        <f t="shared" si="2"/>
        <v>1709.7</v>
      </c>
      <c r="AD44" s="36">
        <f t="shared" si="2"/>
        <v>1709.7</v>
      </c>
      <c r="AE44" s="36">
        <f t="shared" si="2"/>
        <v>1709.7</v>
      </c>
      <c r="AF44" s="36">
        <f t="shared" si="2"/>
        <v>1709.7</v>
      </c>
      <c r="AG44" s="36">
        <f t="shared" si="2"/>
        <v>1709.7</v>
      </c>
      <c r="AH44" s="36">
        <f t="shared" si="2"/>
        <v>1709.7</v>
      </c>
      <c r="AI44" s="36">
        <f t="shared" si="2"/>
        <v>1709.7</v>
      </c>
      <c r="AJ44" s="36">
        <f t="shared" si="2"/>
        <v>1709.7</v>
      </c>
      <c r="AK44" s="6">
        <v>1672.8</v>
      </c>
    </row>
    <row r="45" spans="1:37" outlineLevel="1">
      <c r="A45" s="33"/>
      <c r="B45" s="39" t="s">
        <v>13</v>
      </c>
      <c r="C45" s="36"/>
      <c r="D45" s="36"/>
      <c r="E45" s="36">
        <f t="shared" si="0"/>
        <v>26.036999999999999</v>
      </c>
      <c r="F45" s="36">
        <f t="shared" si="3"/>
        <v>26.036999999999999</v>
      </c>
      <c r="G45" s="36">
        <f t="shared" si="3"/>
        <v>26.036999999999999</v>
      </c>
      <c r="H45" s="36">
        <f t="shared" si="3"/>
        <v>26.036999999999999</v>
      </c>
      <c r="I45" s="36">
        <f t="shared" si="3"/>
        <v>26.036999999999999</v>
      </c>
      <c r="J45" s="36">
        <f t="shared" si="3"/>
        <v>26.08</v>
      </c>
      <c r="K45" s="36">
        <f t="shared" si="3"/>
        <v>26.08</v>
      </c>
      <c r="L45" s="36">
        <f t="shared" si="3"/>
        <v>26.08</v>
      </c>
      <c r="M45" s="36">
        <f t="shared" si="2"/>
        <v>26.08</v>
      </c>
      <c r="N45" s="36">
        <f t="shared" si="2"/>
        <v>26.08</v>
      </c>
      <c r="O45" s="36">
        <f t="shared" si="2"/>
        <v>26.08</v>
      </c>
      <c r="P45" s="36">
        <f t="shared" si="2"/>
        <v>26.08</v>
      </c>
      <c r="Q45" s="36">
        <f t="shared" si="2"/>
        <v>26.08</v>
      </c>
      <c r="R45" s="36">
        <f t="shared" si="2"/>
        <v>26.08</v>
      </c>
      <c r="S45" s="36">
        <f t="shared" si="2"/>
        <v>26.08</v>
      </c>
      <c r="T45" s="36">
        <f t="shared" si="2"/>
        <v>26.08</v>
      </c>
      <c r="U45" s="36">
        <f t="shared" si="2"/>
        <v>26.08</v>
      </c>
      <c r="V45" s="36">
        <f t="shared" si="2"/>
        <v>26.08</v>
      </c>
      <c r="W45" s="36">
        <f t="shared" si="2"/>
        <v>26.08</v>
      </c>
      <c r="X45" s="36">
        <f t="shared" si="2"/>
        <v>26.08</v>
      </c>
      <c r="Y45" s="36">
        <f t="shared" si="2"/>
        <v>26.08</v>
      </c>
      <c r="Z45" s="36">
        <f t="shared" si="2"/>
        <v>26.08</v>
      </c>
      <c r="AA45" s="36">
        <f t="shared" si="2"/>
        <v>26.08</v>
      </c>
      <c r="AB45" s="36">
        <f t="shared" si="2"/>
        <v>26.08</v>
      </c>
      <c r="AC45" s="36">
        <f t="shared" si="2"/>
        <v>26.08</v>
      </c>
      <c r="AD45" s="36">
        <f t="shared" si="2"/>
        <v>26.08</v>
      </c>
      <c r="AE45" s="36">
        <f t="shared" si="2"/>
        <v>26.08</v>
      </c>
      <c r="AF45" s="36">
        <f t="shared" si="2"/>
        <v>26.08</v>
      </c>
      <c r="AG45" s="36">
        <f t="shared" si="2"/>
        <v>26.08</v>
      </c>
      <c r="AH45" s="36">
        <f t="shared" si="2"/>
        <v>26.08</v>
      </c>
      <c r="AI45" s="36">
        <f t="shared" si="2"/>
        <v>26.08</v>
      </c>
      <c r="AJ45" s="36">
        <f t="shared" si="2"/>
        <v>26.08</v>
      </c>
      <c r="AK45" s="6">
        <v>25.568999999999999</v>
      </c>
    </row>
    <row r="46" spans="1:37" outlineLevel="1">
      <c r="A46" s="33"/>
      <c r="B46" s="39" t="s">
        <v>14</v>
      </c>
      <c r="C46" s="36"/>
      <c r="D46" s="36"/>
      <c r="E46" s="36">
        <f t="shared" si="0"/>
        <v>4.5978000000000003</v>
      </c>
      <c r="F46" s="36">
        <f t="shared" si="3"/>
        <v>4.5978000000000003</v>
      </c>
      <c r="G46" s="36">
        <f t="shared" si="3"/>
        <v>4.5978000000000003</v>
      </c>
      <c r="H46" s="36">
        <f t="shared" si="3"/>
        <v>4.5978000000000003</v>
      </c>
      <c r="I46" s="36">
        <f t="shared" si="3"/>
        <v>4.5978000000000003</v>
      </c>
      <c r="J46" s="36">
        <f t="shared" si="3"/>
        <v>4.6399999999999997</v>
      </c>
      <c r="K46" s="36">
        <f t="shared" si="3"/>
        <v>4.6399999999999997</v>
      </c>
      <c r="L46" s="36">
        <f t="shared" si="3"/>
        <v>4.6399999999999997</v>
      </c>
      <c r="M46" s="36">
        <f t="shared" si="2"/>
        <v>4.6399999999999997</v>
      </c>
      <c r="N46" s="36">
        <f t="shared" si="2"/>
        <v>4.6399999999999997</v>
      </c>
      <c r="O46" s="36">
        <f t="shared" si="2"/>
        <v>4.6399999999999997</v>
      </c>
      <c r="P46" s="36">
        <f t="shared" si="2"/>
        <v>4.6399999999999997</v>
      </c>
      <c r="Q46" s="36">
        <f t="shared" si="2"/>
        <v>4.6399999999999997</v>
      </c>
      <c r="R46" s="36">
        <f t="shared" si="2"/>
        <v>4.6399999999999997</v>
      </c>
      <c r="S46" s="36">
        <f t="shared" si="2"/>
        <v>4.6399999999999997</v>
      </c>
      <c r="T46" s="36">
        <f t="shared" si="2"/>
        <v>4.6399999999999997</v>
      </c>
      <c r="U46" s="36">
        <f t="shared" si="2"/>
        <v>4.6399999999999997</v>
      </c>
      <c r="V46" s="36">
        <f t="shared" si="2"/>
        <v>4.6399999999999997</v>
      </c>
      <c r="W46" s="36">
        <f t="shared" si="2"/>
        <v>4.6399999999999997</v>
      </c>
      <c r="X46" s="36">
        <f t="shared" si="2"/>
        <v>4.6399999999999997</v>
      </c>
      <c r="Y46" s="36">
        <f t="shared" si="2"/>
        <v>4.6399999999999997</v>
      </c>
      <c r="Z46" s="36">
        <f t="shared" si="2"/>
        <v>4.6399999999999997</v>
      </c>
      <c r="AA46" s="36">
        <f t="shared" si="2"/>
        <v>4.6399999999999997</v>
      </c>
      <c r="AB46" s="36">
        <f t="shared" si="2"/>
        <v>4.6399999999999997</v>
      </c>
      <c r="AC46" s="36">
        <f t="shared" si="2"/>
        <v>4.6399999999999997</v>
      </c>
      <c r="AD46" s="36">
        <f t="shared" si="2"/>
        <v>4.6399999999999997</v>
      </c>
      <c r="AE46" s="36">
        <f t="shared" si="2"/>
        <v>4.6399999999999997</v>
      </c>
      <c r="AF46" s="36">
        <f t="shared" si="2"/>
        <v>4.6399999999999997</v>
      </c>
      <c r="AG46" s="36">
        <f t="shared" si="2"/>
        <v>4.6399999999999997</v>
      </c>
      <c r="AH46" s="36">
        <f t="shared" si="2"/>
        <v>4.6399999999999997</v>
      </c>
      <c r="AI46" s="36">
        <f t="shared" si="2"/>
        <v>4.6399999999999997</v>
      </c>
      <c r="AJ46" s="36">
        <f t="shared" si="2"/>
        <v>4.6399999999999997</v>
      </c>
      <c r="AK46" s="6">
        <v>4.4833999999999996</v>
      </c>
    </row>
    <row r="47" spans="1:37" outlineLevel="1">
      <c r="A47" s="33"/>
      <c r="B47" s="39" t="s">
        <v>15</v>
      </c>
      <c r="C47" s="36"/>
      <c r="D47" s="36"/>
      <c r="E47" s="36">
        <f t="shared" si="0"/>
        <v>72.465000000000003</v>
      </c>
      <c r="F47" s="36">
        <f t="shared" si="3"/>
        <v>72.465000000000003</v>
      </c>
      <c r="G47" s="36">
        <f t="shared" si="3"/>
        <v>72.465000000000003</v>
      </c>
      <c r="H47" s="36">
        <f t="shared" si="3"/>
        <v>72.465000000000003</v>
      </c>
      <c r="I47" s="36">
        <f t="shared" si="3"/>
        <v>72.465000000000003</v>
      </c>
      <c r="J47" s="36">
        <f t="shared" si="3"/>
        <v>72.47</v>
      </c>
      <c r="K47" s="36">
        <f t="shared" si="3"/>
        <v>72.47</v>
      </c>
      <c r="L47" s="36">
        <f t="shared" si="3"/>
        <v>72.47</v>
      </c>
      <c r="M47" s="36">
        <f t="shared" si="2"/>
        <v>72.47</v>
      </c>
      <c r="N47" s="36">
        <f t="shared" si="2"/>
        <v>72.47</v>
      </c>
      <c r="O47" s="36">
        <f t="shared" si="2"/>
        <v>72.47</v>
      </c>
      <c r="P47" s="36">
        <f t="shared" si="2"/>
        <v>72.47</v>
      </c>
      <c r="Q47" s="36">
        <f t="shared" si="2"/>
        <v>72.47</v>
      </c>
      <c r="R47" s="36">
        <f t="shared" si="2"/>
        <v>72.47</v>
      </c>
      <c r="S47" s="36">
        <f t="shared" si="2"/>
        <v>72.47</v>
      </c>
      <c r="T47" s="36">
        <f t="shared" si="2"/>
        <v>72.47</v>
      </c>
      <c r="U47" s="36">
        <f t="shared" si="2"/>
        <v>72.47</v>
      </c>
      <c r="V47" s="36">
        <f t="shared" si="2"/>
        <v>72.47</v>
      </c>
      <c r="W47" s="36">
        <f t="shared" si="2"/>
        <v>72.47</v>
      </c>
      <c r="X47" s="36">
        <f t="shared" si="2"/>
        <v>72.47</v>
      </c>
      <c r="Y47" s="36">
        <f t="shared" si="2"/>
        <v>72.47</v>
      </c>
      <c r="Z47" s="36">
        <f t="shared" si="2"/>
        <v>72.47</v>
      </c>
      <c r="AA47" s="36">
        <f t="shared" si="2"/>
        <v>72.47</v>
      </c>
      <c r="AB47" s="36">
        <f t="shared" si="2"/>
        <v>72.47</v>
      </c>
      <c r="AC47" s="36">
        <f t="shared" si="2"/>
        <v>72.47</v>
      </c>
      <c r="AD47" s="36">
        <f t="shared" si="2"/>
        <v>72.47</v>
      </c>
      <c r="AE47" s="36">
        <f t="shared" si="2"/>
        <v>72.47</v>
      </c>
      <c r="AF47" s="36">
        <f t="shared" si="2"/>
        <v>72.47</v>
      </c>
      <c r="AG47" s="36">
        <f t="shared" si="2"/>
        <v>72.47</v>
      </c>
      <c r="AH47" s="36">
        <f t="shared" si="2"/>
        <v>72.47</v>
      </c>
      <c r="AI47" s="36">
        <f t="shared" si="2"/>
        <v>72.47</v>
      </c>
      <c r="AJ47" s="36">
        <f t="shared" si="2"/>
        <v>72.47</v>
      </c>
      <c r="AK47" s="6">
        <v>72.456999999999994</v>
      </c>
    </row>
    <row r="48" spans="1:37" outlineLevel="1">
      <c r="A48" s="33"/>
      <c r="B48" s="39" t="s">
        <v>16</v>
      </c>
      <c r="C48" s="36"/>
      <c r="D48" s="36"/>
      <c r="E48" s="36">
        <f t="shared" si="0"/>
        <v>377.31</v>
      </c>
      <c r="F48" s="36">
        <f t="shared" si="3"/>
        <v>377.31</v>
      </c>
      <c r="G48" s="36">
        <f t="shared" si="3"/>
        <v>377.31</v>
      </c>
      <c r="H48" s="36">
        <f t="shared" si="3"/>
        <v>377.31</v>
      </c>
      <c r="I48" s="36">
        <f t="shared" si="3"/>
        <v>377.31</v>
      </c>
      <c r="J48" s="36">
        <f t="shared" si="3"/>
        <v>379.35</v>
      </c>
      <c r="K48" s="36">
        <f t="shared" si="3"/>
        <v>379.35</v>
      </c>
      <c r="L48" s="36">
        <f t="shared" si="3"/>
        <v>379.35</v>
      </c>
      <c r="M48" s="36">
        <f t="shared" si="2"/>
        <v>379.35</v>
      </c>
      <c r="N48" s="36">
        <f t="shared" si="2"/>
        <v>379.35</v>
      </c>
      <c r="O48" s="36">
        <f t="shared" si="2"/>
        <v>379.35</v>
      </c>
      <c r="P48" s="36">
        <f t="shared" si="2"/>
        <v>379.35</v>
      </c>
      <c r="Q48" s="36">
        <f t="shared" si="2"/>
        <v>379.35</v>
      </c>
      <c r="R48" s="36">
        <f t="shared" si="2"/>
        <v>379.35</v>
      </c>
      <c r="S48" s="36">
        <f t="shared" si="2"/>
        <v>379.35</v>
      </c>
      <c r="T48" s="36">
        <f t="shared" si="2"/>
        <v>379.35</v>
      </c>
      <c r="U48" s="36">
        <f t="shared" si="2"/>
        <v>379.35</v>
      </c>
      <c r="V48" s="36">
        <f t="shared" si="2"/>
        <v>379.35</v>
      </c>
      <c r="W48" s="36">
        <f t="shared" si="2"/>
        <v>379.35</v>
      </c>
      <c r="X48" s="36">
        <f t="shared" si="2"/>
        <v>379.35</v>
      </c>
      <c r="Y48" s="36">
        <f t="shared" si="2"/>
        <v>379.35</v>
      </c>
      <c r="Z48" s="36">
        <f t="shared" si="2"/>
        <v>379.35</v>
      </c>
      <c r="AA48" s="36">
        <f t="shared" si="2"/>
        <v>379.35</v>
      </c>
      <c r="AB48" s="36">
        <f t="shared" si="2"/>
        <v>379.35</v>
      </c>
      <c r="AC48" s="36">
        <f t="shared" si="2"/>
        <v>379.35</v>
      </c>
      <c r="AD48" s="36">
        <f t="shared" si="2"/>
        <v>379.35</v>
      </c>
      <c r="AE48" s="36">
        <f t="shared" si="2"/>
        <v>379.35</v>
      </c>
      <c r="AF48" s="36">
        <f t="shared" si="2"/>
        <v>379.35</v>
      </c>
      <c r="AG48" s="36">
        <f t="shared" si="2"/>
        <v>379.35</v>
      </c>
      <c r="AH48" s="36">
        <f t="shared" si="2"/>
        <v>379.35</v>
      </c>
      <c r="AI48" s="36">
        <f t="shared" si="2"/>
        <v>379.35</v>
      </c>
      <c r="AJ48" s="36">
        <f t="shared" si="2"/>
        <v>379.35</v>
      </c>
      <c r="AK48" s="6">
        <v>369.98</v>
      </c>
    </row>
    <row r="49" spans="1:37" outlineLevel="1">
      <c r="A49" s="33"/>
      <c r="B49" s="39" t="s">
        <v>17</v>
      </c>
      <c r="C49" s="36"/>
      <c r="D49" s="36"/>
      <c r="E49" s="36">
        <f t="shared" si="0"/>
        <v>158.46899999999999</v>
      </c>
      <c r="F49" s="36">
        <f t="shared" si="3"/>
        <v>158.46899999999999</v>
      </c>
      <c r="G49" s="36">
        <f t="shared" si="3"/>
        <v>158.46899999999999</v>
      </c>
      <c r="H49" s="36">
        <f t="shared" si="3"/>
        <v>158.46899999999999</v>
      </c>
      <c r="I49" s="36">
        <f t="shared" si="3"/>
        <v>158.46899999999999</v>
      </c>
      <c r="J49" s="36">
        <f t="shared" si="3"/>
        <v>161.51</v>
      </c>
      <c r="K49" s="36">
        <f t="shared" si="3"/>
        <v>161.51</v>
      </c>
      <c r="L49" s="36">
        <f t="shared" si="3"/>
        <v>161.51</v>
      </c>
      <c r="M49" s="36">
        <f t="shared" si="2"/>
        <v>161.51</v>
      </c>
      <c r="N49" s="36">
        <f t="shared" si="2"/>
        <v>161.51</v>
      </c>
      <c r="O49" s="36">
        <f t="shared" si="2"/>
        <v>161.51</v>
      </c>
      <c r="P49" s="36">
        <f t="shared" si="2"/>
        <v>161.51</v>
      </c>
      <c r="Q49" s="36">
        <f t="shared" si="2"/>
        <v>161.51</v>
      </c>
      <c r="R49" s="36">
        <f t="shared" si="2"/>
        <v>161.51</v>
      </c>
      <c r="S49" s="36">
        <f t="shared" si="2"/>
        <v>161.51</v>
      </c>
      <c r="T49" s="36">
        <f t="shared" si="2"/>
        <v>161.51</v>
      </c>
      <c r="U49" s="36">
        <f t="shared" si="2"/>
        <v>161.51</v>
      </c>
      <c r="V49" s="36">
        <f t="shared" si="2"/>
        <v>161.51</v>
      </c>
      <c r="W49" s="36">
        <f t="shared" si="2"/>
        <v>161.51</v>
      </c>
      <c r="X49" s="36">
        <f t="shared" si="2"/>
        <v>161.51</v>
      </c>
      <c r="Y49" s="36">
        <f t="shared" si="2"/>
        <v>161.51</v>
      </c>
      <c r="Z49" s="36">
        <f t="shared" si="2"/>
        <v>161.51</v>
      </c>
      <c r="AA49" s="36">
        <f t="shared" si="2"/>
        <v>161.51</v>
      </c>
      <c r="AB49" s="36">
        <f t="shared" si="2"/>
        <v>161.51</v>
      </c>
      <c r="AC49" s="36">
        <f t="shared" si="2"/>
        <v>161.51</v>
      </c>
      <c r="AD49" s="36">
        <f t="shared" si="2"/>
        <v>161.51</v>
      </c>
      <c r="AE49" s="36">
        <f t="shared" si="2"/>
        <v>161.51</v>
      </c>
      <c r="AF49" s="36">
        <f t="shared" si="2"/>
        <v>161.51</v>
      </c>
      <c r="AG49" s="36">
        <f t="shared" si="2"/>
        <v>161.51</v>
      </c>
      <c r="AH49" s="36">
        <f t="shared" si="2"/>
        <v>161.51</v>
      </c>
      <c r="AI49" s="36">
        <f t="shared" si="2"/>
        <v>161.51</v>
      </c>
      <c r="AJ49" s="36">
        <f t="shared" si="2"/>
        <v>161.51</v>
      </c>
      <c r="AK49" s="6">
        <v>145.98599999999999</v>
      </c>
    </row>
    <row r="50" spans="1:37" outlineLevel="1">
      <c r="A50" s="33"/>
      <c r="B50" s="60" t="s">
        <v>98</v>
      </c>
      <c r="C50" s="36"/>
      <c r="D50" s="36"/>
      <c r="E50" s="36">
        <f t="shared" si="0"/>
        <v>4369.3999999999996</v>
      </c>
      <c r="F50" s="36">
        <f t="shared" si="3"/>
        <v>4369.3999999999996</v>
      </c>
      <c r="G50" s="36">
        <f t="shared" si="3"/>
        <v>4369.3999999999996</v>
      </c>
      <c r="H50" s="36">
        <f t="shared" si="3"/>
        <v>4369.3999999999996</v>
      </c>
      <c r="I50" s="36">
        <f t="shared" si="3"/>
        <v>4369.3999999999996</v>
      </c>
      <c r="J50" s="36">
        <f t="shared" si="3"/>
        <v>4374.8999999999996</v>
      </c>
      <c r="K50" s="36">
        <f t="shared" si="3"/>
        <v>4374.8999999999996</v>
      </c>
      <c r="L50" s="36">
        <f t="shared" si="3"/>
        <v>4374.8999999999996</v>
      </c>
      <c r="M50" s="36">
        <f t="shared" si="2"/>
        <v>4374.8999999999996</v>
      </c>
      <c r="N50" s="36">
        <f t="shared" si="2"/>
        <v>4374.8999999999996</v>
      </c>
      <c r="O50" s="36">
        <f t="shared" si="2"/>
        <v>4374.8999999999996</v>
      </c>
      <c r="P50" s="36">
        <f t="shared" si="2"/>
        <v>4374.8999999999996</v>
      </c>
      <c r="Q50" s="36">
        <f t="shared" si="2"/>
        <v>4374.8999999999996</v>
      </c>
      <c r="R50" s="36">
        <f t="shared" si="2"/>
        <v>4374.8999999999996</v>
      </c>
      <c r="S50" s="36">
        <f t="shared" si="2"/>
        <v>4374.8999999999996</v>
      </c>
      <c r="T50" s="36">
        <f t="shared" si="2"/>
        <v>4374.8999999999996</v>
      </c>
      <c r="U50" s="36">
        <f t="shared" si="2"/>
        <v>4374.8999999999996</v>
      </c>
      <c r="V50" s="36">
        <f t="shared" si="2"/>
        <v>4374.8999999999996</v>
      </c>
      <c r="W50" s="36">
        <f t="shared" si="2"/>
        <v>4374.8999999999996</v>
      </c>
      <c r="X50" s="36">
        <f t="shared" si="2"/>
        <v>4374.8999999999996</v>
      </c>
      <c r="Y50" s="36">
        <f t="shared" si="2"/>
        <v>4374.8999999999996</v>
      </c>
      <c r="Z50" s="36">
        <f t="shared" si="2"/>
        <v>4374.8999999999996</v>
      </c>
      <c r="AA50" s="36">
        <f t="shared" si="2"/>
        <v>4374.8999999999996</v>
      </c>
      <c r="AB50" s="36">
        <f t="shared" si="2"/>
        <v>4374.8999999999996</v>
      </c>
      <c r="AC50" s="36">
        <f t="shared" si="2"/>
        <v>4374.8999999999996</v>
      </c>
      <c r="AD50" s="36">
        <f t="shared" si="2"/>
        <v>4374.8999999999996</v>
      </c>
      <c r="AE50" s="36">
        <f t="shared" si="2"/>
        <v>4374.8999999999996</v>
      </c>
      <c r="AF50" s="36">
        <f t="shared" si="2"/>
        <v>4374.8999999999996</v>
      </c>
      <c r="AG50" s="36">
        <f t="shared" si="2"/>
        <v>4374.8999999999996</v>
      </c>
      <c r="AH50" s="36">
        <f t="shared" si="2"/>
        <v>4374.8999999999996</v>
      </c>
      <c r="AI50" s="36">
        <f t="shared" si="2"/>
        <v>4374.8999999999996</v>
      </c>
      <c r="AJ50" s="36">
        <f t="shared" si="2"/>
        <v>4374.8999999999996</v>
      </c>
      <c r="AK50" s="6">
        <v>4264.6000000000004</v>
      </c>
    </row>
    <row r="51" spans="1:37" outlineLevel="1">
      <c r="A51" s="33"/>
      <c r="B51" s="63" t="s">
        <v>95</v>
      </c>
      <c r="C51" s="36"/>
      <c r="D51" s="36"/>
      <c r="E51" s="36">
        <f t="shared" si="0"/>
        <v>41.719000000000001</v>
      </c>
      <c r="F51" s="36">
        <f t="shared" si="3"/>
        <v>41.719000000000001</v>
      </c>
      <c r="G51" s="36">
        <f t="shared" si="3"/>
        <v>41.719000000000001</v>
      </c>
      <c r="H51" s="36">
        <f t="shared" si="3"/>
        <v>41.719000000000001</v>
      </c>
      <c r="I51" s="36">
        <f t="shared" si="3"/>
        <v>41.719000000000001</v>
      </c>
      <c r="J51" s="36">
        <f t="shared" si="3"/>
        <v>41895</v>
      </c>
      <c r="K51" s="36">
        <f t="shared" si="3"/>
        <v>41895</v>
      </c>
      <c r="L51" s="36">
        <f t="shared" si="3"/>
        <v>41895</v>
      </c>
      <c r="M51" s="36">
        <f t="shared" si="2"/>
        <v>41895</v>
      </c>
      <c r="N51" s="36">
        <f t="shared" si="2"/>
        <v>41895</v>
      </c>
      <c r="O51" s="36">
        <f t="shared" si="2"/>
        <v>41895</v>
      </c>
      <c r="P51" s="36">
        <f t="shared" si="2"/>
        <v>41895</v>
      </c>
      <c r="Q51" s="36">
        <f t="shared" si="2"/>
        <v>41895</v>
      </c>
      <c r="R51" s="36">
        <f t="shared" si="2"/>
        <v>41895</v>
      </c>
      <c r="S51" s="36">
        <f t="shared" si="2"/>
        <v>41895</v>
      </c>
      <c r="T51" s="36">
        <f t="shared" si="2"/>
        <v>41895</v>
      </c>
      <c r="U51" s="36">
        <f t="shared" si="2"/>
        <v>41895</v>
      </c>
      <c r="V51" s="36">
        <f t="shared" si="2"/>
        <v>41895</v>
      </c>
      <c r="W51" s="36">
        <f t="shared" si="2"/>
        <v>41895</v>
      </c>
      <c r="X51" s="36">
        <f t="shared" si="2"/>
        <v>41895</v>
      </c>
      <c r="Y51" s="36">
        <f t="shared" si="2"/>
        <v>41895</v>
      </c>
      <c r="Z51" s="36">
        <f t="shared" si="2"/>
        <v>41895</v>
      </c>
      <c r="AA51" s="36">
        <f t="shared" si="2"/>
        <v>41895</v>
      </c>
      <c r="AB51" s="36">
        <f t="shared" ref="AB51:AJ58" si="4">IF(AB23=0,AA51,AB23)</f>
        <v>41895</v>
      </c>
      <c r="AC51" s="36">
        <f t="shared" si="4"/>
        <v>41895</v>
      </c>
      <c r="AD51" s="36">
        <f t="shared" si="4"/>
        <v>41895</v>
      </c>
      <c r="AE51" s="36">
        <f t="shared" si="4"/>
        <v>41895</v>
      </c>
      <c r="AF51" s="36">
        <f t="shared" si="4"/>
        <v>41895</v>
      </c>
      <c r="AG51" s="36">
        <f t="shared" si="4"/>
        <v>41895</v>
      </c>
      <c r="AH51" s="36">
        <f t="shared" si="4"/>
        <v>41895</v>
      </c>
      <c r="AI51" s="36">
        <f t="shared" si="4"/>
        <v>41895</v>
      </c>
      <c r="AJ51" s="36">
        <f t="shared" si="4"/>
        <v>41895</v>
      </c>
      <c r="AK51" s="6">
        <v>38.392000000000003</v>
      </c>
    </row>
    <row r="52" spans="1:37" outlineLevel="1">
      <c r="A52" s="33"/>
      <c r="B52" s="63" t="s">
        <v>99</v>
      </c>
      <c r="C52" s="36"/>
      <c r="D52" s="36"/>
      <c r="E52" s="36">
        <f t="shared" si="0"/>
        <v>200.52</v>
      </c>
      <c r="F52" s="36">
        <f t="shared" si="3"/>
        <v>200.52</v>
      </c>
      <c r="G52" s="36">
        <f t="shared" si="3"/>
        <v>200.52</v>
      </c>
      <c r="H52" s="36">
        <f t="shared" si="3"/>
        <v>200.52</v>
      </c>
      <c r="I52" s="36">
        <f t="shared" si="3"/>
        <v>200.52</v>
      </c>
      <c r="J52" s="36">
        <f t="shared" si="3"/>
        <v>200.62</v>
      </c>
      <c r="K52" s="36">
        <f t="shared" si="3"/>
        <v>200.62</v>
      </c>
      <c r="L52" s="36">
        <f t="shared" si="3"/>
        <v>200.62</v>
      </c>
      <c r="M52" s="36">
        <f t="shared" si="3"/>
        <v>200.62</v>
      </c>
      <c r="N52" s="36">
        <f t="shared" si="3"/>
        <v>200.62</v>
      </c>
      <c r="O52" s="36">
        <f t="shared" si="3"/>
        <v>200.62</v>
      </c>
      <c r="P52" s="36">
        <f t="shared" si="3"/>
        <v>200.62</v>
      </c>
      <c r="Q52" s="36">
        <f t="shared" si="3"/>
        <v>200.62</v>
      </c>
      <c r="R52" s="36">
        <f t="shared" si="3"/>
        <v>200.62</v>
      </c>
      <c r="S52" s="36">
        <f t="shared" si="3"/>
        <v>200.62</v>
      </c>
      <c r="T52" s="36">
        <f t="shared" si="3"/>
        <v>200.62</v>
      </c>
      <c r="U52" s="36">
        <f t="shared" si="3"/>
        <v>200.62</v>
      </c>
      <c r="V52" s="36">
        <f t="shared" ref="V52:AA58" si="5">IF(V24=0,U52,V24)</f>
        <v>200.62</v>
      </c>
      <c r="W52" s="36">
        <f t="shared" si="5"/>
        <v>200.62</v>
      </c>
      <c r="X52" s="36">
        <f t="shared" si="5"/>
        <v>200.62</v>
      </c>
      <c r="Y52" s="36">
        <f t="shared" si="5"/>
        <v>200.62</v>
      </c>
      <c r="Z52" s="36">
        <f t="shared" si="5"/>
        <v>200.62</v>
      </c>
      <c r="AA52" s="36">
        <f t="shared" si="5"/>
        <v>200.62</v>
      </c>
      <c r="AB52" s="36">
        <f t="shared" si="4"/>
        <v>200.62</v>
      </c>
      <c r="AC52" s="36">
        <f t="shared" si="4"/>
        <v>200.62</v>
      </c>
      <c r="AD52" s="36">
        <f t="shared" si="4"/>
        <v>200.62</v>
      </c>
      <c r="AE52" s="36">
        <f t="shared" si="4"/>
        <v>200.62</v>
      </c>
      <c r="AF52" s="36">
        <f t="shared" si="4"/>
        <v>200.62</v>
      </c>
      <c r="AG52" s="36">
        <f t="shared" si="4"/>
        <v>200.62</v>
      </c>
      <c r="AH52" s="36">
        <f t="shared" si="4"/>
        <v>200.62</v>
      </c>
      <c r="AI52" s="36">
        <f t="shared" si="4"/>
        <v>200.62</v>
      </c>
      <c r="AJ52" s="36">
        <f t="shared" si="4"/>
        <v>200.62</v>
      </c>
      <c r="AK52" s="6">
        <v>200.18</v>
      </c>
    </row>
    <row r="53" spans="1:37" outlineLevel="1">
      <c r="A53" s="33"/>
      <c r="B53" s="63" t="s">
        <v>100</v>
      </c>
      <c r="C53" s="36"/>
      <c r="D53" s="36"/>
      <c r="E53" s="36">
        <f t="shared" si="0"/>
        <v>401.79</v>
      </c>
      <c r="F53" s="36">
        <f t="shared" si="3"/>
        <v>401.79</v>
      </c>
      <c r="G53" s="36">
        <f t="shared" si="3"/>
        <v>401.79</v>
      </c>
      <c r="H53" s="36">
        <f t="shared" si="3"/>
        <v>401.79</v>
      </c>
      <c r="I53" s="36">
        <f t="shared" si="3"/>
        <v>401.79</v>
      </c>
      <c r="J53" s="36">
        <f t="shared" si="3"/>
        <v>404.06</v>
      </c>
      <c r="K53" s="36">
        <f t="shared" si="3"/>
        <v>404.06</v>
      </c>
      <c r="L53" s="36">
        <f t="shared" si="3"/>
        <v>404.06</v>
      </c>
      <c r="M53" s="36">
        <f t="shared" si="3"/>
        <v>404.06</v>
      </c>
      <c r="N53" s="36">
        <f t="shared" si="3"/>
        <v>404.06</v>
      </c>
      <c r="O53" s="36">
        <f t="shared" si="3"/>
        <v>404.06</v>
      </c>
      <c r="P53" s="36">
        <f t="shared" si="3"/>
        <v>404.06</v>
      </c>
      <c r="Q53" s="36">
        <f t="shared" si="3"/>
        <v>404.06</v>
      </c>
      <c r="R53" s="36">
        <f t="shared" si="3"/>
        <v>404.06</v>
      </c>
      <c r="S53" s="36">
        <f t="shared" si="3"/>
        <v>404.06</v>
      </c>
      <c r="T53" s="36">
        <f t="shared" si="3"/>
        <v>404.06</v>
      </c>
      <c r="U53" s="36">
        <f t="shared" si="3"/>
        <v>404.06</v>
      </c>
      <c r="V53" s="36">
        <f t="shared" si="5"/>
        <v>404.06</v>
      </c>
      <c r="W53" s="36">
        <f t="shared" si="5"/>
        <v>404.06</v>
      </c>
      <c r="X53" s="36">
        <f t="shared" si="5"/>
        <v>404.06</v>
      </c>
      <c r="Y53" s="36">
        <f t="shared" si="5"/>
        <v>404.06</v>
      </c>
      <c r="Z53" s="36">
        <f t="shared" si="5"/>
        <v>404.06</v>
      </c>
      <c r="AA53" s="36">
        <f t="shared" si="5"/>
        <v>404.06</v>
      </c>
      <c r="AB53" s="36">
        <f t="shared" si="4"/>
        <v>404.06</v>
      </c>
      <c r="AC53" s="36">
        <f t="shared" si="4"/>
        <v>404.06</v>
      </c>
      <c r="AD53" s="36">
        <f t="shared" si="4"/>
        <v>404.06</v>
      </c>
      <c r="AE53" s="36">
        <f t="shared" si="4"/>
        <v>404.06</v>
      </c>
      <c r="AF53" s="36">
        <f t="shared" si="4"/>
        <v>404.06</v>
      </c>
      <c r="AG53" s="36">
        <f t="shared" si="4"/>
        <v>404.06</v>
      </c>
      <c r="AH53" s="36">
        <f t="shared" si="4"/>
        <v>404.06</v>
      </c>
      <c r="AI53" s="36">
        <f t="shared" si="4"/>
        <v>404.06</v>
      </c>
      <c r="AJ53" s="36">
        <f t="shared" si="4"/>
        <v>404.06</v>
      </c>
      <c r="AK53" s="6">
        <v>352.17</v>
      </c>
    </row>
    <row r="54" spans="1:37" outlineLevel="1">
      <c r="A54" s="33"/>
      <c r="B54" s="63" t="s">
        <v>96</v>
      </c>
      <c r="C54" s="36"/>
      <c r="D54" s="36"/>
      <c r="E54" s="36">
        <f t="shared" si="0"/>
        <v>290.54000000000002</v>
      </c>
      <c r="F54" s="36">
        <f t="shared" si="3"/>
        <v>290.54000000000002</v>
      </c>
      <c r="G54" s="36">
        <f t="shared" si="3"/>
        <v>290.54000000000002</v>
      </c>
      <c r="H54" s="36">
        <f t="shared" si="3"/>
        <v>290.54000000000002</v>
      </c>
      <c r="I54" s="36">
        <f t="shared" si="3"/>
        <v>290.54000000000002</v>
      </c>
      <c r="J54" s="36">
        <f t="shared" si="3"/>
        <v>291.93</v>
      </c>
      <c r="K54" s="36">
        <f t="shared" si="3"/>
        <v>291.93</v>
      </c>
      <c r="L54" s="36">
        <f t="shared" si="3"/>
        <v>291.93</v>
      </c>
      <c r="M54" s="36">
        <f t="shared" si="3"/>
        <v>291.93</v>
      </c>
      <c r="N54" s="36">
        <f t="shared" si="3"/>
        <v>291.93</v>
      </c>
      <c r="O54" s="36">
        <f t="shared" si="3"/>
        <v>291.93</v>
      </c>
      <c r="P54" s="36">
        <f t="shared" si="3"/>
        <v>291.93</v>
      </c>
      <c r="Q54" s="36">
        <f t="shared" si="3"/>
        <v>291.93</v>
      </c>
      <c r="R54" s="36">
        <f t="shared" si="3"/>
        <v>291.93</v>
      </c>
      <c r="S54" s="36">
        <f t="shared" si="3"/>
        <v>291.93</v>
      </c>
      <c r="T54" s="36">
        <f t="shared" si="3"/>
        <v>291.93</v>
      </c>
      <c r="U54" s="36">
        <f t="shared" si="3"/>
        <v>291.93</v>
      </c>
      <c r="V54" s="36">
        <f t="shared" si="5"/>
        <v>291.93</v>
      </c>
      <c r="W54" s="36">
        <f t="shared" si="5"/>
        <v>291.93</v>
      </c>
      <c r="X54" s="36">
        <f t="shared" si="5"/>
        <v>291.93</v>
      </c>
      <c r="Y54" s="36">
        <f t="shared" si="5"/>
        <v>291.93</v>
      </c>
      <c r="Z54" s="36">
        <f t="shared" si="5"/>
        <v>291.93</v>
      </c>
      <c r="AA54" s="36">
        <f t="shared" si="5"/>
        <v>291.93</v>
      </c>
      <c r="AB54" s="36">
        <f t="shared" si="4"/>
        <v>291.93</v>
      </c>
      <c r="AC54" s="36">
        <f t="shared" si="4"/>
        <v>291.93</v>
      </c>
      <c r="AD54" s="36">
        <f t="shared" si="4"/>
        <v>291.93</v>
      </c>
      <c r="AE54" s="36">
        <f t="shared" si="4"/>
        <v>291.93</v>
      </c>
      <c r="AF54" s="36">
        <f t="shared" si="4"/>
        <v>291.93</v>
      </c>
      <c r="AG54" s="36">
        <f t="shared" si="4"/>
        <v>291.93</v>
      </c>
      <c r="AH54" s="36">
        <f t="shared" si="4"/>
        <v>291.93</v>
      </c>
      <c r="AI54" s="36">
        <f t="shared" si="4"/>
        <v>291.93</v>
      </c>
      <c r="AJ54" s="36">
        <f t="shared" si="4"/>
        <v>291.93</v>
      </c>
      <c r="AK54" s="6">
        <v>266.5</v>
      </c>
    </row>
    <row r="55" spans="1:37" outlineLevel="1">
      <c r="A55" s="33"/>
      <c r="B55" s="39" t="s">
        <v>19</v>
      </c>
      <c r="C55" s="36"/>
      <c r="D55" s="36"/>
      <c r="E55" s="36">
        <f t="shared" si="0"/>
        <v>1622.1</v>
      </c>
      <c r="F55" s="36">
        <f t="shared" si="3"/>
        <v>1622.1</v>
      </c>
      <c r="G55" s="36">
        <f t="shared" si="3"/>
        <v>1622.1</v>
      </c>
      <c r="H55" s="36">
        <f t="shared" si="3"/>
        <v>1622.1</v>
      </c>
      <c r="I55" s="36">
        <f t="shared" si="3"/>
        <v>1622.1</v>
      </c>
      <c r="J55" s="36">
        <f t="shared" si="3"/>
        <v>1626.5</v>
      </c>
      <c r="K55" s="36">
        <f t="shared" si="3"/>
        <v>1626.5</v>
      </c>
      <c r="L55" s="36">
        <f t="shared" si="3"/>
        <v>1626.5</v>
      </c>
      <c r="M55" s="36">
        <f t="shared" si="3"/>
        <v>1626.5</v>
      </c>
      <c r="N55" s="36">
        <f t="shared" si="3"/>
        <v>1626.5</v>
      </c>
      <c r="O55" s="36">
        <f t="shared" si="3"/>
        <v>1626.5</v>
      </c>
      <c r="P55" s="36">
        <f t="shared" si="3"/>
        <v>1626.5</v>
      </c>
      <c r="Q55" s="36">
        <f t="shared" si="3"/>
        <v>1626.5</v>
      </c>
      <c r="R55" s="36">
        <f t="shared" si="3"/>
        <v>1626.5</v>
      </c>
      <c r="S55" s="36">
        <f t="shared" si="3"/>
        <v>1626.5</v>
      </c>
      <c r="T55" s="36">
        <f t="shared" si="3"/>
        <v>1626.5</v>
      </c>
      <c r="U55" s="36">
        <f t="shared" si="3"/>
        <v>1626.5</v>
      </c>
      <c r="V55" s="36">
        <f t="shared" si="5"/>
        <v>1626.5</v>
      </c>
      <c r="W55" s="36">
        <f t="shared" si="5"/>
        <v>1626.5</v>
      </c>
      <c r="X55" s="36">
        <f t="shared" si="5"/>
        <v>1626.5</v>
      </c>
      <c r="Y55" s="36">
        <f t="shared" si="5"/>
        <v>1626.5</v>
      </c>
      <c r="Z55" s="36">
        <f t="shared" si="5"/>
        <v>1626.5</v>
      </c>
      <c r="AA55" s="36">
        <f t="shared" si="5"/>
        <v>1626.5</v>
      </c>
      <c r="AB55" s="36">
        <f t="shared" si="4"/>
        <v>1626.5</v>
      </c>
      <c r="AC55" s="36">
        <f t="shared" si="4"/>
        <v>1626.5</v>
      </c>
      <c r="AD55" s="36">
        <f t="shared" si="4"/>
        <v>1626.5</v>
      </c>
      <c r="AE55" s="36">
        <f t="shared" si="4"/>
        <v>1626.5</v>
      </c>
      <c r="AF55" s="36">
        <f t="shared" si="4"/>
        <v>1626.5</v>
      </c>
      <c r="AG55" s="36">
        <f t="shared" si="4"/>
        <v>1626.5</v>
      </c>
      <c r="AH55" s="36">
        <f t="shared" si="4"/>
        <v>1626.5</v>
      </c>
      <c r="AI55" s="36">
        <f t="shared" si="4"/>
        <v>1626.5</v>
      </c>
      <c r="AJ55" s="36">
        <f t="shared" si="4"/>
        <v>1626.5</v>
      </c>
      <c r="AK55" s="6">
        <v>1596</v>
      </c>
    </row>
    <row r="56" spans="1:37" outlineLevel="1">
      <c r="A56" s="33"/>
      <c r="B56" s="64" t="s">
        <v>97</v>
      </c>
      <c r="C56" s="36"/>
      <c r="D56" s="36"/>
      <c r="E56" s="36">
        <f t="shared" si="0"/>
        <v>41.76</v>
      </c>
      <c r="F56" s="36">
        <f t="shared" si="3"/>
        <v>41.76</v>
      </c>
      <c r="G56" s="36">
        <f t="shared" si="3"/>
        <v>41.76</v>
      </c>
      <c r="H56" s="36">
        <f t="shared" si="3"/>
        <v>41.76</v>
      </c>
      <c r="I56" s="36">
        <f t="shared" si="3"/>
        <v>41.76</v>
      </c>
      <c r="J56" s="36">
        <f t="shared" si="3"/>
        <v>41.76</v>
      </c>
      <c r="K56" s="36">
        <f t="shared" si="3"/>
        <v>41.76</v>
      </c>
      <c r="L56" s="36">
        <f t="shared" si="3"/>
        <v>41.76</v>
      </c>
      <c r="M56" s="36">
        <f t="shared" si="3"/>
        <v>41.76</v>
      </c>
      <c r="N56" s="36">
        <f t="shared" si="3"/>
        <v>41.76</v>
      </c>
      <c r="O56" s="36">
        <f t="shared" si="3"/>
        <v>41.76</v>
      </c>
      <c r="P56" s="36">
        <f t="shared" si="3"/>
        <v>41.76</v>
      </c>
      <c r="Q56" s="36">
        <f t="shared" si="3"/>
        <v>41.76</v>
      </c>
      <c r="R56" s="36">
        <f t="shared" si="3"/>
        <v>41.76</v>
      </c>
      <c r="S56" s="36">
        <f t="shared" si="3"/>
        <v>41.76</v>
      </c>
      <c r="T56" s="36">
        <f t="shared" si="3"/>
        <v>41.76</v>
      </c>
      <c r="U56" s="36">
        <f t="shared" si="3"/>
        <v>41.76</v>
      </c>
      <c r="V56" s="36">
        <f t="shared" si="5"/>
        <v>41.76</v>
      </c>
      <c r="W56" s="36">
        <f t="shared" si="5"/>
        <v>41.76</v>
      </c>
      <c r="X56" s="36">
        <f t="shared" si="5"/>
        <v>41.76</v>
      </c>
      <c r="Y56" s="36">
        <f t="shared" si="5"/>
        <v>41.76</v>
      </c>
      <c r="Z56" s="36">
        <f t="shared" si="5"/>
        <v>41.76</v>
      </c>
      <c r="AA56" s="36">
        <f t="shared" si="5"/>
        <v>41.76</v>
      </c>
      <c r="AB56" s="36">
        <f t="shared" si="4"/>
        <v>41.76</v>
      </c>
      <c r="AC56" s="36">
        <f t="shared" si="4"/>
        <v>41.76</v>
      </c>
      <c r="AD56" s="36">
        <f t="shared" si="4"/>
        <v>41.76</v>
      </c>
      <c r="AE56" s="36">
        <f t="shared" si="4"/>
        <v>41.76</v>
      </c>
      <c r="AF56" s="36">
        <f t="shared" si="4"/>
        <v>41.76</v>
      </c>
      <c r="AG56" s="36">
        <f t="shared" si="4"/>
        <v>41.76</v>
      </c>
      <c r="AH56" s="36">
        <f t="shared" si="4"/>
        <v>41.76</v>
      </c>
      <c r="AI56" s="36">
        <f t="shared" si="4"/>
        <v>41.76</v>
      </c>
      <c r="AJ56" s="36">
        <f t="shared" si="4"/>
        <v>41.76</v>
      </c>
      <c r="AK56" s="6">
        <v>37.212000000000003</v>
      </c>
    </row>
    <row r="57" spans="1:37" outlineLevel="1">
      <c r="A57" s="33"/>
      <c r="B57" s="65" t="s">
        <v>56</v>
      </c>
      <c r="C57" s="36"/>
      <c r="D57" s="36"/>
      <c r="E57" s="36">
        <f t="shared" si="0"/>
        <v>59.996000000000002</v>
      </c>
      <c r="F57" s="36">
        <f t="shared" si="3"/>
        <v>59.996000000000002</v>
      </c>
      <c r="G57" s="36">
        <f t="shared" si="3"/>
        <v>59.996000000000002</v>
      </c>
      <c r="H57" s="36">
        <f t="shared" si="3"/>
        <v>59.996000000000002</v>
      </c>
      <c r="I57" s="36">
        <f t="shared" si="3"/>
        <v>59.996000000000002</v>
      </c>
      <c r="J57" s="36">
        <f t="shared" si="3"/>
        <v>61094</v>
      </c>
      <c r="K57" s="36">
        <f t="shared" si="3"/>
        <v>61094</v>
      </c>
      <c r="L57" s="36">
        <f t="shared" si="3"/>
        <v>61094</v>
      </c>
      <c r="M57" s="36">
        <f t="shared" si="3"/>
        <v>61094</v>
      </c>
      <c r="N57" s="36">
        <f t="shared" si="3"/>
        <v>61094</v>
      </c>
      <c r="O57" s="36">
        <f t="shared" si="3"/>
        <v>61094</v>
      </c>
      <c r="P57" s="36">
        <f t="shared" si="3"/>
        <v>61094</v>
      </c>
      <c r="Q57" s="36">
        <f t="shared" si="3"/>
        <v>61094</v>
      </c>
      <c r="R57" s="36">
        <f t="shared" si="3"/>
        <v>61094</v>
      </c>
      <c r="S57" s="36">
        <f t="shared" si="3"/>
        <v>61094</v>
      </c>
      <c r="T57" s="36">
        <f t="shared" si="3"/>
        <v>61094</v>
      </c>
      <c r="U57" s="36">
        <f t="shared" si="3"/>
        <v>61094</v>
      </c>
      <c r="V57" s="36">
        <f t="shared" si="5"/>
        <v>61094</v>
      </c>
      <c r="W57" s="36">
        <f t="shared" si="5"/>
        <v>61094</v>
      </c>
      <c r="X57" s="36">
        <f t="shared" si="5"/>
        <v>61094</v>
      </c>
      <c r="Y57" s="36">
        <f t="shared" si="5"/>
        <v>61094</v>
      </c>
      <c r="Z57" s="36">
        <f t="shared" si="5"/>
        <v>61094</v>
      </c>
      <c r="AA57" s="36">
        <f t="shared" si="5"/>
        <v>61094</v>
      </c>
      <c r="AB57" s="36">
        <f t="shared" si="4"/>
        <v>61094</v>
      </c>
      <c r="AC57" s="36">
        <f t="shared" si="4"/>
        <v>61094</v>
      </c>
      <c r="AD57" s="36">
        <f t="shared" si="4"/>
        <v>61094</v>
      </c>
      <c r="AE57" s="36">
        <f t="shared" si="4"/>
        <v>61094</v>
      </c>
      <c r="AF57" s="36">
        <f t="shared" si="4"/>
        <v>61094</v>
      </c>
      <c r="AG57" s="36">
        <f t="shared" si="4"/>
        <v>61094</v>
      </c>
      <c r="AH57" s="36">
        <f t="shared" si="4"/>
        <v>61094</v>
      </c>
      <c r="AI57" s="36">
        <f t="shared" si="4"/>
        <v>61094</v>
      </c>
      <c r="AJ57" s="36">
        <f t="shared" si="4"/>
        <v>61094</v>
      </c>
      <c r="AK57" s="6">
        <v>55.624000000000002</v>
      </c>
    </row>
    <row r="58" spans="1:37" outlineLevel="1">
      <c r="A58" s="33"/>
      <c r="B58" s="39" t="s">
        <v>20</v>
      </c>
      <c r="C58" s="36"/>
      <c r="D58" s="36"/>
      <c r="E58" s="36">
        <f t="shared" si="0"/>
        <v>800.57</v>
      </c>
      <c r="F58" s="36">
        <f t="shared" ref="F58:U58" si="6">IF(F30=0,E58,F30)</f>
        <v>800.57</v>
      </c>
      <c r="G58" s="36">
        <f t="shared" si="6"/>
        <v>800.57</v>
      </c>
      <c r="H58" s="36">
        <f t="shared" si="6"/>
        <v>800.57</v>
      </c>
      <c r="I58" s="36">
        <f t="shared" si="6"/>
        <v>800.57</v>
      </c>
      <c r="J58" s="36">
        <f t="shared" si="6"/>
        <v>802.81</v>
      </c>
      <c r="K58" s="36">
        <f t="shared" si="6"/>
        <v>802.81</v>
      </c>
      <c r="L58" s="36">
        <f t="shared" si="6"/>
        <v>802.81</v>
      </c>
      <c r="M58" s="36">
        <f t="shared" si="6"/>
        <v>802.81</v>
      </c>
      <c r="N58" s="36">
        <f t="shared" si="6"/>
        <v>802.81</v>
      </c>
      <c r="O58" s="36">
        <f t="shared" si="6"/>
        <v>802.81</v>
      </c>
      <c r="P58" s="36">
        <f t="shared" si="6"/>
        <v>802.81</v>
      </c>
      <c r="Q58" s="36">
        <f t="shared" si="6"/>
        <v>802.81</v>
      </c>
      <c r="R58" s="36">
        <f t="shared" si="6"/>
        <v>802.81</v>
      </c>
      <c r="S58" s="36">
        <f t="shared" si="6"/>
        <v>802.81</v>
      </c>
      <c r="T58" s="36">
        <f t="shared" si="6"/>
        <v>802.81</v>
      </c>
      <c r="U58" s="36">
        <f t="shared" si="6"/>
        <v>802.81</v>
      </c>
      <c r="V58" s="36">
        <f t="shared" si="5"/>
        <v>802.81</v>
      </c>
      <c r="W58" s="36">
        <f t="shared" si="5"/>
        <v>802.81</v>
      </c>
      <c r="X58" s="36">
        <f t="shared" si="5"/>
        <v>802.81</v>
      </c>
      <c r="Y58" s="36">
        <f t="shared" si="5"/>
        <v>802.81</v>
      </c>
      <c r="Z58" s="36">
        <f t="shared" si="5"/>
        <v>802.81</v>
      </c>
      <c r="AA58" s="36">
        <f t="shared" si="5"/>
        <v>802.81</v>
      </c>
      <c r="AB58" s="36">
        <f t="shared" si="4"/>
        <v>802.81</v>
      </c>
      <c r="AC58" s="36">
        <f t="shared" si="4"/>
        <v>802.81</v>
      </c>
      <c r="AD58" s="36">
        <f t="shared" si="4"/>
        <v>802.81</v>
      </c>
      <c r="AE58" s="36">
        <f t="shared" si="4"/>
        <v>802.81</v>
      </c>
      <c r="AF58" s="36">
        <f t="shared" si="4"/>
        <v>802.81</v>
      </c>
      <c r="AG58" s="36">
        <f t="shared" si="4"/>
        <v>802.81</v>
      </c>
      <c r="AH58" s="36">
        <f t="shared" si="4"/>
        <v>802.81</v>
      </c>
      <c r="AI58" s="36">
        <f t="shared" si="4"/>
        <v>802.81</v>
      </c>
      <c r="AJ58" s="36">
        <f t="shared" si="4"/>
        <v>802.81</v>
      </c>
      <c r="AK58" s="6">
        <v>787.29</v>
      </c>
    </row>
    <row r="59" spans="1:37" outlineLevel="1">
      <c r="A59" s="33"/>
      <c r="B59" s="66"/>
      <c r="C59" s="66"/>
      <c r="D59" s="66"/>
      <c r="E59" s="66"/>
      <c r="F59" s="66">
        <f>F52-E52</f>
        <v>0</v>
      </c>
      <c r="G59" s="66">
        <f t="shared" ref="G59:AJ60" si="7">G52-F52</f>
        <v>0</v>
      </c>
      <c r="H59" s="66">
        <f t="shared" si="7"/>
        <v>0</v>
      </c>
      <c r="I59" s="66">
        <f t="shared" si="7"/>
        <v>0</v>
      </c>
      <c r="J59" s="66">
        <f t="shared" si="7"/>
        <v>9.9999999999994316E-2</v>
      </c>
      <c r="K59" s="66">
        <f t="shared" si="7"/>
        <v>0</v>
      </c>
      <c r="L59" s="66">
        <f t="shared" si="7"/>
        <v>0</v>
      </c>
      <c r="M59" s="66">
        <f t="shared" si="7"/>
        <v>0</v>
      </c>
      <c r="N59" s="66">
        <f t="shared" si="7"/>
        <v>0</v>
      </c>
      <c r="O59" s="66">
        <f t="shared" si="7"/>
        <v>0</v>
      </c>
      <c r="P59" s="66">
        <f t="shared" si="7"/>
        <v>0</v>
      </c>
      <c r="Q59" s="66">
        <f t="shared" si="7"/>
        <v>0</v>
      </c>
      <c r="R59" s="66">
        <f t="shared" si="7"/>
        <v>0</v>
      </c>
      <c r="S59" s="66">
        <f t="shared" si="7"/>
        <v>0</v>
      </c>
      <c r="T59" s="66">
        <f t="shared" si="7"/>
        <v>0</v>
      </c>
      <c r="U59" s="66">
        <f t="shared" si="7"/>
        <v>0</v>
      </c>
      <c r="V59" s="66">
        <f t="shared" si="7"/>
        <v>0</v>
      </c>
      <c r="W59" s="66">
        <f t="shared" si="7"/>
        <v>0</v>
      </c>
      <c r="X59" s="66">
        <f t="shared" si="7"/>
        <v>0</v>
      </c>
      <c r="Y59" s="66">
        <f t="shared" si="7"/>
        <v>0</v>
      </c>
      <c r="Z59" s="66">
        <f t="shared" si="7"/>
        <v>0</v>
      </c>
      <c r="AA59" s="66">
        <f t="shared" si="7"/>
        <v>0</v>
      </c>
      <c r="AB59" s="66">
        <f t="shared" si="7"/>
        <v>0</v>
      </c>
      <c r="AC59" s="66">
        <f t="shared" si="7"/>
        <v>0</v>
      </c>
      <c r="AD59" s="66">
        <f t="shared" si="7"/>
        <v>0</v>
      </c>
      <c r="AE59" s="66">
        <f t="shared" si="7"/>
        <v>0</v>
      </c>
      <c r="AF59" s="66">
        <f t="shared" si="7"/>
        <v>0</v>
      </c>
      <c r="AG59" s="66">
        <f t="shared" si="7"/>
        <v>0</v>
      </c>
      <c r="AH59" s="66">
        <f t="shared" si="7"/>
        <v>0</v>
      </c>
      <c r="AI59" s="66">
        <f t="shared" si="7"/>
        <v>0</v>
      </c>
      <c r="AJ59" s="66">
        <f t="shared" si="7"/>
        <v>0</v>
      </c>
    </row>
    <row r="60" spans="1:37" outlineLevel="1">
      <c r="A60" s="33"/>
      <c r="B60" s="66"/>
      <c r="C60" s="66"/>
      <c r="D60" s="66"/>
      <c r="E60" s="66"/>
      <c r="F60" s="66">
        <f>F53-E53</f>
        <v>0</v>
      </c>
      <c r="G60" s="66">
        <f t="shared" si="7"/>
        <v>0</v>
      </c>
      <c r="H60" s="66">
        <f t="shared" si="7"/>
        <v>0</v>
      </c>
      <c r="I60" s="66">
        <f t="shared" si="7"/>
        <v>0</v>
      </c>
      <c r="J60" s="66">
        <f t="shared" si="7"/>
        <v>2.2699999999999818</v>
      </c>
      <c r="K60" s="66">
        <f t="shared" si="7"/>
        <v>0</v>
      </c>
      <c r="L60" s="66">
        <f t="shared" si="7"/>
        <v>0</v>
      </c>
      <c r="M60" s="66">
        <f t="shared" si="7"/>
        <v>0</v>
      </c>
      <c r="N60" s="66">
        <f t="shared" si="7"/>
        <v>0</v>
      </c>
      <c r="O60" s="66">
        <f t="shared" si="7"/>
        <v>0</v>
      </c>
      <c r="P60" s="66">
        <f t="shared" si="7"/>
        <v>0</v>
      </c>
      <c r="Q60" s="66">
        <f t="shared" si="7"/>
        <v>0</v>
      </c>
      <c r="R60" s="66">
        <f t="shared" si="7"/>
        <v>0</v>
      </c>
      <c r="S60" s="66">
        <f t="shared" si="7"/>
        <v>0</v>
      </c>
      <c r="T60" s="66">
        <f t="shared" si="7"/>
        <v>0</v>
      </c>
      <c r="U60" s="66">
        <f t="shared" si="7"/>
        <v>0</v>
      </c>
      <c r="V60" s="66">
        <f t="shared" si="7"/>
        <v>0</v>
      </c>
      <c r="W60" s="66">
        <f t="shared" si="7"/>
        <v>0</v>
      </c>
      <c r="X60" s="66">
        <f t="shared" si="7"/>
        <v>0</v>
      </c>
      <c r="Y60" s="66">
        <f t="shared" si="7"/>
        <v>0</v>
      </c>
      <c r="Z60" s="66">
        <f t="shared" si="7"/>
        <v>0</v>
      </c>
      <c r="AA60" s="66">
        <f t="shared" si="7"/>
        <v>0</v>
      </c>
      <c r="AB60" s="66">
        <f t="shared" si="7"/>
        <v>0</v>
      </c>
      <c r="AC60" s="66">
        <f t="shared" si="7"/>
        <v>0</v>
      </c>
      <c r="AD60" s="66">
        <f t="shared" si="7"/>
        <v>0</v>
      </c>
      <c r="AE60" s="66">
        <f t="shared" si="7"/>
        <v>0</v>
      </c>
      <c r="AF60" s="66">
        <f t="shared" si="7"/>
        <v>0</v>
      </c>
      <c r="AG60" s="66">
        <f t="shared" si="7"/>
        <v>0</v>
      </c>
      <c r="AH60" s="66">
        <f t="shared" si="7"/>
        <v>0</v>
      </c>
      <c r="AI60" s="66">
        <f t="shared" si="7"/>
        <v>0</v>
      </c>
      <c r="AJ60" s="66">
        <f t="shared" si="7"/>
        <v>0</v>
      </c>
    </row>
    <row r="61" spans="1:37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7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7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7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AJ72" si="8">(H33-G33)*$D$72</f>
        <v>0</v>
      </c>
      <c r="I72" s="21">
        <f t="shared" si="8"/>
        <v>0</v>
      </c>
      <c r="J72" s="21">
        <f t="shared" si="8"/>
        <v>0</v>
      </c>
      <c r="K72" s="21">
        <f t="shared" si="8"/>
        <v>0</v>
      </c>
      <c r="L72" s="21">
        <f t="shared" si="8"/>
        <v>0</v>
      </c>
      <c r="M72" s="21">
        <f t="shared" si="8"/>
        <v>0</v>
      </c>
      <c r="N72" s="21">
        <f t="shared" si="8"/>
        <v>0</v>
      </c>
      <c r="O72" s="21">
        <f t="shared" si="8"/>
        <v>0</v>
      </c>
      <c r="P72" s="21">
        <f t="shared" si="8"/>
        <v>0</v>
      </c>
      <c r="Q72" s="21">
        <f t="shared" si="8"/>
        <v>0</v>
      </c>
      <c r="R72" s="21">
        <f t="shared" si="8"/>
        <v>0</v>
      </c>
      <c r="S72" s="21">
        <f t="shared" si="8"/>
        <v>0</v>
      </c>
      <c r="T72" s="21">
        <f t="shared" si="8"/>
        <v>0</v>
      </c>
      <c r="U72" s="21">
        <f t="shared" si="8"/>
        <v>0</v>
      </c>
      <c r="V72" s="21">
        <f t="shared" si="8"/>
        <v>0</v>
      </c>
      <c r="W72" s="21">
        <f t="shared" si="8"/>
        <v>0</v>
      </c>
      <c r="X72" s="21">
        <f t="shared" si="8"/>
        <v>0</v>
      </c>
      <c r="Y72" s="21">
        <f t="shared" si="8"/>
        <v>0</v>
      </c>
      <c r="Z72" s="21">
        <f t="shared" si="8"/>
        <v>0</v>
      </c>
      <c r="AA72" s="21">
        <f t="shared" si="8"/>
        <v>0</v>
      </c>
      <c r="AB72" s="21">
        <f t="shared" si="8"/>
        <v>0</v>
      </c>
      <c r="AC72" s="21">
        <f t="shared" si="8"/>
        <v>0</v>
      </c>
      <c r="AD72" s="21">
        <f t="shared" si="8"/>
        <v>0</v>
      </c>
      <c r="AE72" s="21">
        <f t="shared" si="8"/>
        <v>0</v>
      </c>
      <c r="AF72" s="21">
        <f t="shared" si="8"/>
        <v>0</v>
      </c>
      <c r="AG72" s="21">
        <f t="shared" si="8"/>
        <v>0</v>
      </c>
      <c r="AH72" s="21">
        <f t="shared" si="8"/>
        <v>0</v>
      </c>
      <c r="AI72" s="21">
        <f t="shared" si="8"/>
        <v>0</v>
      </c>
      <c r="AJ72" s="21">
        <f t="shared" si="8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9">(G34-F34)*$D$73</f>
        <v>0</v>
      </c>
      <c r="H73" s="21">
        <f t="shared" si="9"/>
        <v>0</v>
      </c>
      <c r="I73" s="21">
        <f t="shared" si="9"/>
        <v>0</v>
      </c>
      <c r="J73" s="21">
        <f t="shared" si="9"/>
        <v>0</v>
      </c>
      <c r="K73" s="21">
        <f t="shared" si="9"/>
        <v>0</v>
      </c>
      <c r="L73" s="21">
        <f t="shared" si="9"/>
        <v>0</v>
      </c>
      <c r="M73" s="21">
        <f t="shared" si="9"/>
        <v>0</v>
      </c>
      <c r="N73" s="21">
        <f t="shared" si="9"/>
        <v>0</v>
      </c>
      <c r="O73" s="21">
        <f t="shared" si="9"/>
        <v>0</v>
      </c>
      <c r="P73" s="21">
        <f t="shared" si="9"/>
        <v>0</v>
      </c>
      <c r="Q73" s="21">
        <f t="shared" si="9"/>
        <v>0</v>
      </c>
      <c r="R73" s="21">
        <f t="shared" si="9"/>
        <v>0</v>
      </c>
      <c r="S73" s="21">
        <f t="shared" si="9"/>
        <v>0</v>
      </c>
      <c r="T73" s="21">
        <f t="shared" si="9"/>
        <v>0</v>
      </c>
      <c r="U73" s="21">
        <f t="shared" si="9"/>
        <v>0</v>
      </c>
      <c r="V73" s="21">
        <f t="shared" si="9"/>
        <v>0</v>
      </c>
      <c r="W73" s="21">
        <f t="shared" si="9"/>
        <v>0</v>
      </c>
      <c r="X73" s="21">
        <f t="shared" si="9"/>
        <v>0</v>
      </c>
      <c r="Y73" s="21">
        <f t="shared" si="9"/>
        <v>0</v>
      </c>
      <c r="Z73" s="21">
        <f t="shared" si="9"/>
        <v>0</v>
      </c>
      <c r="AA73" s="21">
        <f t="shared" si="9"/>
        <v>0</v>
      </c>
      <c r="AB73" s="21">
        <f t="shared" si="9"/>
        <v>0</v>
      </c>
      <c r="AC73" s="21">
        <f t="shared" si="9"/>
        <v>0</v>
      </c>
      <c r="AD73" s="21">
        <f t="shared" si="9"/>
        <v>0</v>
      </c>
      <c r="AE73" s="21">
        <f t="shared" si="9"/>
        <v>0</v>
      </c>
      <c r="AF73" s="21">
        <f t="shared" si="9"/>
        <v>0</v>
      </c>
      <c r="AG73" s="21">
        <f t="shared" si="9"/>
        <v>0</v>
      </c>
      <c r="AH73" s="21">
        <f t="shared" si="9"/>
        <v>0</v>
      </c>
      <c r="AI73" s="21">
        <f t="shared" si="9"/>
        <v>0</v>
      </c>
      <c r="AJ73" s="21">
        <f t="shared" si="9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10">(G35-F35)*$D$74</f>
        <v>0</v>
      </c>
      <c r="H74" s="21">
        <f t="shared" si="10"/>
        <v>0</v>
      </c>
      <c r="I74" s="21">
        <f t="shared" si="10"/>
        <v>0</v>
      </c>
      <c r="J74" s="21">
        <f t="shared" si="10"/>
        <v>34000</v>
      </c>
      <c r="K74" s="21">
        <f t="shared" si="10"/>
        <v>0</v>
      </c>
      <c r="L74" s="21">
        <f t="shared" si="10"/>
        <v>0</v>
      </c>
      <c r="M74" s="21">
        <f t="shared" si="10"/>
        <v>0</v>
      </c>
      <c r="N74" s="21">
        <f t="shared" si="10"/>
        <v>0</v>
      </c>
      <c r="O74" s="21">
        <f t="shared" si="10"/>
        <v>0</v>
      </c>
      <c r="P74" s="21">
        <f t="shared" si="10"/>
        <v>0</v>
      </c>
      <c r="Q74" s="21">
        <f t="shared" si="10"/>
        <v>0</v>
      </c>
      <c r="R74" s="21">
        <f t="shared" si="10"/>
        <v>0</v>
      </c>
      <c r="S74" s="21">
        <f t="shared" si="10"/>
        <v>0</v>
      </c>
      <c r="T74" s="21">
        <f t="shared" si="10"/>
        <v>0</v>
      </c>
      <c r="U74" s="21">
        <f t="shared" si="10"/>
        <v>0</v>
      </c>
      <c r="V74" s="21">
        <f t="shared" si="10"/>
        <v>0</v>
      </c>
      <c r="W74" s="21">
        <f t="shared" si="10"/>
        <v>0</v>
      </c>
      <c r="X74" s="21">
        <f t="shared" si="10"/>
        <v>0</v>
      </c>
      <c r="Y74" s="21">
        <f t="shared" si="10"/>
        <v>0</v>
      </c>
      <c r="Z74" s="21">
        <f t="shared" si="10"/>
        <v>0</v>
      </c>
      <c r="AA74" s="21">
        <f t="shared" si="10"/>
        <v>0</v>
      </c>
      <c r="AB74" s="21">
        <f t="shared" si="10"/>
        <v>0</v>
      </c>
      <c r="AC74" s="21">
        <f t="shared" si="10"/>
        <v>0</v>
      </c>
      <c r="AD74" s="21">
        <f t="shared" si="10"/>
        <v>0</v>
      </c>
      <c r="AE74" s="21">
        <f t="shared" si="10"/>
        <v>0</v>
      </c>
      <c r="AF74" s="21">
        <f t="shared" si="10"/>
        <v>0</v>
      </c>
      <c r="AG74" s="21">
        <f t="shared" si="10"/>
        <v>0</v>
      </c>
      <c r="AH74" s="21">
        <f t="shared" si="10"/>
        <v>0</v>
      </c>
      <c r="AI74" s="21">
        <f t="shared" si="10"/>
        <v>0</v>
      </c>
      <c r="AJ74" s="21">
        <f t="shared" si="10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1">(G36-F36)*$D$75</f>
        <v>0</v>
      </c>
      <c r="H75" s="21">
        <f t="shared" si="11"/>
        <v>0</v>
      </c>
      <c r="I75" s="21">
        <f t="shared" si="11"/>
        <v>0</v>
      </c>
      <c r="J75" s="21">
        <f t="shared" si="11"/>
        <v>0</v>
      </c>
      <c r="K75" s="21">
        <f t="shared" si="11"/>
        <v>0</v>
      </c>
      <c r="L75" s="21">
        <f t="shared" si="11"/>
        <v>0</v>
      </c>
      <c r="M75" s="21">
        <f t="shared" si="11"/>
        <v>0</v>
      </c>
      <c r="N75" s="21">
        <f t="shared" si="11"/>
        <v>0</v>
      </c>
      <c r="O75" s="21">
        <f t="shared" si="11"/>
        <v>0</v>
      </c>
      <c r="P75" s="21">
        <f t="shared" si="11"/>
        <v>0</v>
      </c>
      <c r="Q75" s="21">
        <f t="shared" si="11"/>
        <v>0</v>
      </c>
      <c r="R75" s="21">
        <f t="shared" si="11"/>
        <v>0</v>
      </c>
      <c r="S75" s="21">
        <f t="shared" si="11"/>
        <v>0</v>
      </c>
      <c r="T75" s="21">
        <f t="shared" si="11"/>
        <v>0</v>
      </c>
      <c r="U75" s="21">
        <f t="shared" si="11"/>
        <v>0</v>
      </c>
      <c r="V75" s="21">
        <f t="shared" si="11"/>
        <v>0</v>
      </c>
      <c r="W75" s="21">
        <f t="shared" si="11"/>
        <v>0</v>
      </c>
      <c r="X75" s="21">
        <f t="shared" si="11"/>
        <v>0</v>
      </c>
      <c r="Y75" s="21">
        <f t="shared" si="11"/>
        <v>0</v>
      </c>
      <c r="Z75" s="21">
        <f t="shared" si="11"/>
        <v>0</v>
      </c>
      <c r="AA75" s="21">
        <f t="shared" si="11"/>
        <v>0</v>
      </c>
      <c r="AB75" s="21">
        <f t="shared" si="11"/>
        <v>0</v>
      </c>
      <c r="AC75" s="21">
        <f t="shared" si="11"/>
        <v>0</v>
      </c>
      <c r="AD75" s="21">
        <f t="shared" si="11"/>
        <v>0</v>
      </c>
      <c r="AE75" s="21">
        <f t="shared" si="11"/>
        <v>0</v>
      </c>
      <c r="AF75" s="21">
        <f t="shared" si="11"/>
        <v>0</v>
      </c>
      <c r="AG75" s="21">
        <f t="shared" si="11"/>
        <v>0</v>
      </c>
      <c r="AH75" s="21">
        <f t="shared" si="11"/>
        <v>0</v>
      </c>
      <c r="AI75" s="21">
        <f t="shared" si="11"/>
        <v>0</v>
      </c>
      <c r="AJ75" s="21">
        <f t="shared" si="11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2">SUM(F101:F102)</f>
        <v>0</v>
      </c>
      <c r="G100" s="22">
        <f t="shared" ref="G100:AJ100" si="13">SUM(G101:G102)</f>
        <v>0</v>
      </c>
      <c r="H100" s="22">
        <f t="shared" si="13"/>
        <v>0</v>
      </c>
      <c r="I100" s="22">
        <f t="shared" si="13"/>
        <v>0</v>
      </c>
      <c r="J100" s="22">
        <f t="shared" si="13"/>
        <v>41875881.50999999</v>
      </c>
      <c r="K100" s="22">
        <f t="shared" si="13"/>
        <v>0</v>
      </c>
      <c r="L100" s="22">
        <f t="shared" si="13"/>
        <v>0</v>
      </c>
      <c r="M100" s="22">
        <f t="shared" si="13"/>
        <v>0</v>
      </c>
      <c r="N100" s="22">
        <f t="shared" si="13"/>
        <v>0</v>
      </c>
      <c r="O100" s="22">
        <f t="shared" si="13"/>
        <v>0</v>
      </c>
      <c r="P100" s="22">
        <f t="shared" si="13"/>
        <v>0</v>
      </c>
      <c r="Q100" s="22">
        <f t="shared" si="13"/>
        <v>0</v>
      </c>
      <c r="R100" s="22">
        <f t="shared" si="13"/>
        <v>0</v>
      </c>
      <c r="S100" s="22">
        <f t="shared" si="13"/>
        <v>0</v>
      </c>
      <c r="T100" s="22">
        <f t="shared" si="13"/>
        <v>0</v>
      </c>
      <c r="U100" s="22">
        <f t="shared" si="13"/>
        <v>0</v>
      </c>
      <c r="V100" s="22">
        <f t="shared" si="13"/>
        <v>0</v>
      </c>
      <c r="W100" s="22">
        <f t="shared" si="13"/>
        <v>0</v>
      </c>
      <c r="X100" s="22">
        <f t="shared" si="13"/>
        <v>0</v>
      </c>
      <c r="Y100" s="22">
        <f t="shared" si="13"/>
        <v>0</v>
      </c>
      <c r="Z100" s="22">
        <f t="shared" si="13"/>
        <v>0</v>
      </c>
      <c r="AA100" s="22">
        <f t="shared" si="13"/>
        <v>0</v>
      </c>
      <c r="AB100" s="22">
        <f t="shared" si="13"/>
        <v>0</v>
      </c>
      <c r="AC100" s="22">
        <f t="shared" si="13"/>
        <v>0</v>
      </c>
      <c r="AD100" s="22">
        <f t="shared" si="13"/>
        <v>0</v>
      </c>
      <c r="AE100" s="22">
        <f t="shared" si="13"/>
        <v>0</v>
      </c>
      <c r="AF100" s="22">
        <f t="shared" si="13"/>
        <v>0</v>
      </c>
      <c r="AG100" s="22">
        <f t="shared" si="13"/>
        <v>0</v>
      </c>
      <c r="AH100" s="22">
        <f t="shared" si="13"/>
        <v>0</v>
      </c>
      <c r="AI100" s="22">
        <f t="shared" si="13"/>
        <v>0</v>
      </c>
      <c r="AJ100" s="22">
        <f t="shared" si="13"/>
        <v>0</v>
      </c>
      <c r="AK100" s="22">
        <f t="shared" ref="AK100:AK102" si="14">SUM(F100:AJ100)</f>
        <v>41875881.50999999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SUM(F140,F143:F147)</f>
        <v>0</v>
      </c>
      <c r="G101" s="22">
        <f t="shared" ref="G101:AJ101" si="15">SUM(G140,G143:G147)</f>
        <v>0</v>
      </c>
      <c r="H101" s="22">
        <f t="shared" si="15"/>
        <v>0</v>
      </c>
      <c r="I101" s="22">
        <f t="shared" si="15"/>
        <v>0</v>
      </c>
      <c r="J101" s="22">
        <f t="shared" si="15"/>
        <v>41864944.868421376</v>
      </c>
      <c r="K101" s="22">
        <f t="shared" si="15"/>
        <v>0</v>
      </c>
      <c r="L101" s="22">
        <f t="shared" si="15"/>
        <v>0</v>
      </c>
      <c r="M101" s="22">
        <f t="shared" si="15"/>
        <v>0</v>
      </c>
      <c r="N101" s="22">
        <f t="shared" si="15"/>
        <v>0</v>
      </c>
      <c r="O101" s="22">
        <f t="shared" si="15"/>
        <v>0</v>
      </c>
      <c r="P101" s="22">
        <f t="shared" si="15"/>
        <v>0</v>
      </c>
      <c r="Q101" s="22">
        <f t="shared" si="15"/>
        <v>0</v>
      </c>
      <c r="R101" s="22">
        <f t="shared" si="15"/>
        <v>0</v>
      </c>
      <c r="S101" s="22">
        <f t="shared" si="15"/>
        <v>0</v>
      </c>
      <c r="T101" s="22">
        <f t="shared" si="15"/>
        <v>0</v>
      </c>
      <c r="U101" s="22">
        <f t="shared" si="15"/>
        <v>0</v>
      </c>
      <c r="V101" s="22">
        <f t="shared" si="15"/>
        <v>0</v>
      </c>
      <c r="W101" s="22">
        <f t="shared" si="15"/>
        <v>0</v>
      </c>
      <c r="X101" s="22">
        <f t="shared" si="15"/>
        <v>0</v>
      </c>
      <c r="Y101" s="22">
        <f t="shared" si="15"/>
        <v>0</v>
      </c>
      <c r="Z101" s="22">
        <f t="shared" si="15"/>
        <v>0</v>
      </c>
      <c r="AA101" s="22">
        <f t="shared" si="15"/>
        <v>0</v>
      </c>
      <c r="AB101" s="22">
        <f t="shared" si="15"/>
        <v>0</v>
      </c>
      <c r="AC101" s="22">
        <f t="shared" si="15"/>
        <v>0</v>
      </c>
      <c r="AD101" s="22">
        <f t="shared" si="15"/>
        <v>0</v>
      </c>
      <c r="AE101" s="22">
        <f t="shared" si="15"/>
        <v>0</v>
      </c>
      <c r="AF101" s="22">
        <f t="shared" si="15"/>
        <v>0</v>
      </c>
      <c r="AG101" s="22">
        <f t="shared" si="15"/>
        <v>0</v>
      </c>
      <c r="AH101" s="22">
        <f t="shared" si="15"/>
        <v>0</v>
      </c>
      <c r="AI101" s="22">
        <f t="shared" si="15"/>
        <v>0</v>
      </c>
      <c r="AJ101" s="22">
        <f t="shared" si="15"/>
        <v>0</v>
      </c>
      <c r="AK101" s="22">
        <f t="shared" si="14"/>
        <v>41864944.868421376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SUM(F150:F157)</f>
        <v>0</v>
      </c>
      <c r="G102" s="22">
        <f t="shared" ref="G102:AJ102" si="16">SUM(G150:G157)</f>
        <v>0</v>
      </c>
      <c r="H102" s="22">
        <f t="shared" si="16"/>
        <v>0</v>
      </c>
      <c r="I102" s="22">
        <f t="shared" si="16"/>
        <v>0</v>
      </c>
      <c r="J102" s="22">
        <f t="shared" si="16"/>
        <v>10936.641578617477</v>
      </c>
      <c r="K102" s="22">
        <f t="shared" si="16"/>
        <v>0</v>
      </c>
      <c r="L102" s="22">
        <f t="shared" si="16"/>
        <v>0</v>
      </c>
      <c r="M102" s="22">
        <f t="shared" si="16"/>
        <v>0</v>
      </c>
      <c r="N102" s="22">
        <f t="shared" si="16"/>
        <v>0</v>
      </c>
      <c r="O102" s="22">
        <f t="shared" si="16"/>
        <v>0</v>
      </c>
      <c r="P102" s="22">
        <f t="shared" si="16"/>
        <v>0</v>
      </c>
      <c r="Q102" s="22">
        <f t="shared" si="16"/>
        <v>0</v>
      </c>
      <c r="R102" s="22">
        <f t="shared" si="16"/>
        <v>0</v>
      </c>
      <c r="S102" s="22">
        <f t="shared" si="16"/>
        <v>0</v>
      </c>
      <c r="T102" s="22">
        <f t="shared" si="16"/>
        <v>0</v>
      </c>
      <c r="U102" s="22">
        <f t="shared" si="16"/>
        <v>0</v>
      </c>
      <c r="V102" s="22">
        <f t="shared" si="16"/>
        <v>0</v>
      </c>
      <c r="W102" s="22">
        <f t="shared" si="16"/>
        <v>0</v>
      </c>
      <c r="X102" s="22">
        <f t="shared" si="16"/>
        <v>0</v>
      </c>
      <c r="Y102" s="22">
        <f t="shared" si="16"/>
        <v>0</v>
      </c>
      <c r="Z102" s="22">
        <f t="shared" si="16"/>
        <v>0</v>
      </c>
      <c r="AA102" s="22">
        <f t="shared" si="16"/>
        <v>0</v>
      </c>
      <c r="AB102" s="22">
        <f t="shared" si="16"/>
        <v>0</v>
      </c>
      <c r="AC102" s="22">
        <f t="shared" si="16"/>
        <v>0</v>
      </c>
      <c r="AD102" s="22">
        <f t="shared" si="16"/>
        <v>0</v>
      </c>
      <c r="AE102" s="22">
        <f t="shared" si="16"/>
        <v>0</v>
      </c>
      <c r="AF102" s="22">
        <f t="shared" si="16"/>
        <v>0</v>
      </c>
      <c r="AG102" s="22">
        <f t="shared" si="16"/>
        <v>0</v>
      </c>
      <c r="AH102" s="22">
        <f t="shared" si="16"/>
        <v>0</v>
      </c>
      <c r="AI102" s="22">
        <f t="shared" si="16"/>
        <v>0</v>
      </c>
      <c r="AJ102" s="22">
        <f t="shared" si="16"/>
        <v>0</v>
      </c>
      <c r="AK102" s="22">
        <f t="shared" si="14"/>
        <v>10936.641578617477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outlineLevel="3">
      <c r="A105" s="6"/>
      <c r="B105" s="45"/>
      <c r="C105" s="46"/>
      <c r="D105" s="46"/>
      <c r="E105" s="46"/>
      <c r="F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1:38" outlineLevel="1">
      <c r="A106" s="33"/>
      <c r="B106" s="35" t="s">
        <v>27</v>
      </c>
      <c r="C106" s="35" t="s">
        <v>58</v>
      </c>
      <c r="D106" s="35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 outlineLevel="1">
      <c r="A107" s="33"/>
      <c r="B107" s="36" t="s">
        <v>23</v>
      </c>
      <c r="C107" s="36"/>
      <c r="D107" s="36"/>
      <c r="E107" s="36"/>
      <c r="F107" s="165">
        <f>F33-E33</f>
        <v>0</v>
      </c>
      <c r="G107" s="165">
        <f t="shared" ref="G107:AJ115" si="17">G33-F33</f>
        <v>0</v>
      </c>
      <c r="H107" s="165">
        <f t="shared" si="17"/>
        <v>0</v>
      </c>
      <c r="I107" s="165">
        <f t="shared" si="17"/>
        <v>0</v>
      </c>
      <c r="J107" s="165">
        <f t="shared" si="17"/>
        <v>0</v>
      </c>
      <c r="K107" s="165">
        <f t="shared" si="17"/>
        <v>0</v>
      </c>
      <c r="L107" s="165">
        <f t="shared" si="17"/>
        <v>0</v>
      </c>
      <c r="M107" s="165">
        <f t="shared" si="17"/>
        <v>0</v>
      </c>
      <c r="N107" s="165">
        <f t="shared" si="17"/>
        <v>0</v>
      </c>
      <c r="O107" s="165">
        <f t="shared" si="17"/>
        <v>0</v>
      </c>
      <c r="P107" s="165">
        <f t="shared" si="17"/>
        <v>0</v>
      </c>
      <c r="Q107" s="165">
        <f t="shared" si="17"/>
        <v>0</v>
      </c>
      <c r="R107" s="165">
        <f t="shared" si="17"/>
        <v>0</v>
      </c>
      <c r="S107" s="165">
        <f t="shared" si="17"/>
        <v>0</v>
      </c>
      <c r="T107" s="165">
        <f t="shared" si="17"/>
        <v>0</v>
      </c>
      <c r="U107" s="165">
        <f t="shared" si="17"/>
        <v>0</v>
      </c>
      <c r="V107" s="165">
        <f t="shared" si="17"/>
        <v>0</v>
      </c>
      <c r="W107" s="165">
        <f t="shared" si="17"/>
        <v>0</v>
      </c>
      <c r="X107" s="165">
        <f t="shared" si="17"/>
        <v>0</v>
      </c>
      <c r="Y107" s="165">
        <f t="shared" si="17"/>
        <v>0</v>
      </c>
      <c r="Z107" s="165">
        <f t="shared" si="17"/>
        <v>0</v>
      </c>
      <c r="AA107" s="165">
        <f t="shared" si="17"/>
        <v>0</v>
      </c>
      <c r="AB107" s="165">
        <f t="shared" si="17"/>
        <v>0</v>
      </c>
      <c r="AC107" s="165">
        <f t="shared" si="17"/>
        <v>0</v>
      </c>
      <c r="AD107" s="165">
        <f t="shared" si="17"/>
        <v>0</v>
      </c>
      <c r="AE107" s="165">
        <f t="shared" si="17"/>
        <v>0</v>
      </c>
      <c r="AF107" s="165">
        <f t="shared" si="17"/>
        <v>0</v>
      </c>
      <c r="AG107" s="165">
        <f t="shared" si="17"/>
        <v>0</v>
      </c>
      <c r="AH107" s="165">
        <f t="shared" si="17"/>
        <v>0</v>
      </c>
      <c r="AI107" s="165">
        <f t="shared" si="17"/>
        <v>0</v>
      </c>
      <c r="AJ107" s="165">
        <f t="shared" si="17"/>
        <v>0</v>
      </c>
    </row>
    <row r="108" spans="1:38" outlineLevel="1">
      <c r="A108" s="33"/>
      <c r="B108" s="36" t="s">
        <v>24</v>
      </c>
      <c r="C108" s="36"/>
      <c r="D108" s="36"/>
      <c r="E108" s="36"/>
      <c r="F108" s="165">
        <f t="shared" ref="F108:U123" si="18">F34-E34</f>
        <v>0</v>
      </c>
      <c r="G108" s="165">
        <f t="shared" si="18"/>
        <v>0</v>
      </c>
      <c r="H108" s="165">
        <f t="shared" si="18"/>
        <v>0</v>
      </c>
      <c r="I108" s="165">
        <f t="shared" si="18"/>
        <v>0</v>
      </c>
      <c r="J108" s="165">
        <f t="shared" si="18"/>
        <v>0</v>
      </c>
      <c r="K108" s="165">
        <f t="shared" si="18"/>
        <v>0</v>
      </c>
      <c r="L108" s="165">
        <f t="shared" si="18"/>
        <v>0</v>
      </c>
      <c r="M108" s="165">
        <f t="shared" si="18"/>
        <v>0</v>
      </c>
      <c r="N108" s="165">
        <f t="shared" si="18"/>
        <v>0</v>
      </c>
      <c r="O108" s="165">
        <f t="shared" si="18"/>
        <v>0</v>
      </c>
      <c r="P108" s="165">
        <f t="shared" si="18"/>
        <v>0</v>
      </c>
      <c r="Q108" s="165">
        <f t="shared" si="18"/>
        <v>0</v>
      </c>
      <c r="R108" s="165">
        <f t="shared" si="18"/>
        <v>0</v>
      </c>
      <c r="S108" s="165">
        <f t="shared" si="18"/>
        <v>0</v>
      </c>
      <c r="T108" s="165">
        <f t="shared" si="18"/>
        <v>0</v>
      </c>
      <c r="U108" s="165">
        <f t="shared" si="18"/>
        <v>0</v>
      </c>
      <c r="V108" s="165">
        <f t="shared" si="17"/>
        <v>0</v>
      </c>
      <c r="W108" s="165">
        <f t="shared" si="17"/>
        <v>0</v>
      </c>
      <c r="X108" s="165">
        <f t="shared" si="17"/>
        <v>0</v>
      </c>
      <c r="Y108" s="165">
        <f t="shared" si="17"/>
        <v>0</v>
      </c>
      <c r="Z108" s="165">
        <f t="shared" si="17"/>
        <v>0</v>
      </c>
      <c r="AA108" s="165">
        <f t="shared" si="17"/>
        <v>0</v>
      </c>
      <c r="AB108" s="165">
        <f t="shared" si="17"/>
        <v>0</v>
      </c>
      <c r="AC108" s="165">
        <f t="shared" si="17"/>
        <v>0</v>
      </c>
      <c r="AD108" s="165">
        <f t="shared" si="17"/>
        <v>0</v>
      </c>
      <c r="AE108" s="165">
        <f t="shared" si="17"/>
        <v>0</v>
      </c>
      <c r="AF108" s="165">
        <f t="shared" si="17"/>
        <v>0</v>
      </c>
      <c r="AG108" s="165">
        <f t="shared" si="17"/>
        <v>0</v>
      </c>
      <c r="AH108" s="165">
        <f t="shared" si="17"/>
        <v>0</v>
      </c>
      <c r="AI108" s="165">
        <f t="shared" si="17"/>
        <v>0</v>
      </c>
      <c r="AJ108" s="165">
        <f t="shared" si="17"/>
        <v>0</v>
      </c>
    </row>
    <row r="109" spans="1:38" outlineLevel="1">
      <c r="A109" s="33"/>
      <c r="B109" s="39" t="s">
        <v>2</v>
      </c>
      <c r="C109" s="36"/>
      <c r="D109" s="36"/>
      <c r="E109" s="36"/>
      <c r="F109" s="165">
        <f t="shared" si="18"/>
        <v>0</v>
      </c>
      <c r="G109" s="165">
        <f t="shared" si="17"/>
        <v>0</v>
      </c>
      <c r="H109" s="165">
        <f t="shared" si="17"/>
        <v>0</v>
      </c>
      <c r="I109" s="165">
        <f t="shared" si="17"/>
        <v>0</v>
      </c>
      <c r="J109" s="165">
        <f t="shared" si="17"/>
        <v>34</v>
      </c>
      <c r="K109" s="165">
        <f t="shared" si="17"/>
        <v>0</v>
      </c>
      <c r="L109" s="165">
        <f t="shared" si="17"/>
        <v>0</v>
      </c>
      <c r="M109" s="165">
        <f t="shared" si="17"/>
        <v>0</v>
      </c>
      <c r="N109" s="165">
        <f t="shared" si="17"/>
        <v>0</v>
      </c>
      <c r="O109" s="165">
        <f t="shared" si="17"/>
        <v>0</v>
      </c>
      <c r="P109" s="165">
        <f t="shared" si="17"/>
        <v>0</v>
      </c>
      <c r="Q109" s="165">
        <f t="shared" si="17"/>
        <v>0</v>
      </c>
      <c r="R109" s="165">
        <f t="shared" si="17"/>
        <v>0</v>
      </c>
      <c r="S109" s="165">
        <f t="shared" si="17"/>
        <v>0</v>
      </c>
      <c r="T109" s="165">
        <f t="shared" si="17"/>
        <v>0</v>
      </c>
      <c r="U109" s="165">
        <f t="shared" si="17"/>
        <v>0</v>
      </c>
      <c r="V109" s="165">
        <f t="shared" si="17"/>
        <v>0</v>
      </c>
      <c r="W109" s="165">
        <f t="shared" si="17"/>
        <v>0</v>
      </c>
      <c r="X109" s="165">
        <f t="shared" si="17"/>
        <v>0</v>
      </c>
      <c r="Y109" s="165">
        <f t="shared" si="17"/>
        <v>0</v>
      </c>
      <c r="Z109" s="165">
        <f t="shared" si="17"/>
        <v>0</v>
      </c>
      <c r="AA109" s="165">
        <f t="shared" si="17"/>
        <v>0</v>
      </c>
      <c r="AB109" s="165">
        <f t="shared" si="17"/>
        <v>0</v>
      </c>
      <c r="AC109" s="165">
        <f t="shared" si="17"/>
        <v>0</v>
      </c>
      <c r="AD109" s="165">
        <f t="shared" si="17"/>
        <v>0</v>
      </c>
      <c r="AE109" s="165">
        <f t="shared" si="17"/>
        <v>0</v>
      </c>
      <c r="AF109" s="165">
        <f t="shared" si="17"/>
        <v>0</v>
      </c>
      <c r="AG109" s="165">
        <f t="shared" si="17"/>
        <v>0</v>
      </c>
      <c r="AH109" s="165">
        <f t="shared" si="17"/>
        <v>0</v>
      </c>
      <c r="AI109" s="165">
        <f t="shared" si="17"/>
        <v>0</v>
      </c>
      <c r="AJ109" s="165">
        <f t="shared" si="17"/>
        <v>0</v>
      </c>
    </row>
    <row r="110" spans="1:38" outlineLevel="1">
      <c r="A110" s="33"/>
      <c r="B110" s="39" t="s">
        <v>4</v>
      </c>
      <c r="C110" s="36"/>
      <c r="D110" s="36"/>
      <c r="E110" s="36"/>
      <c r="F110" s="165">
        <f t="shared" si="18"/>
        <v>0</v>
      </c>
      <c r="G110" s="165">
        <f t="shared" si="17"/>
        <v>0</v>
      </c>
      <c r="H110" s="165">
        <f t="shared" si="17"/>
        <v>0</v>
      </c>
      <c r="I110" s="165">
        <f t="shared" si="17"/>
        <v>0</v>
      </c>
      <c r="J110" s="165">
        <f t="shared" si="17"/>
        <v>0</v>
      </c>
      <c r="K110" s="165">
        <f t="shared" si="17"/>
        <v>0</v>
      </c>
      <c r="L110" s="165">
        <f t="shared" si="17"/>
        <v>0</v>
      </c>
      <c r="M110" s="165">
        <f t="shared" si="17"/>
        <v>0</v>
      </c>
      <c r="N110" s="165">
        <f t="shared" si="17"/>
        <v>0</v>
      </c>
      <c r="O110" s="165">
        <f t="shared" si="17"/>
        <v>0</v>
      </c>
      <c r="P110" s="165">
        <f t="shared" si="17"/>
        <v>0</v>
      </c>
      <c r="Q110" s="165">
        <f t="shared" si="17"/>
        <v>0</v>
      </c>
      <c r="R110" s="165">
        <f t="shared" si="17"/>
        <v>0</v>
      </c>
      <c r="S110" s="165">
        <f t="shared" si="17"/>
        <v>0</v>
      </c>
      <c r="T110" s="165">
        <f t="shared" si="17"/>
        <v>0</v>
      </c>
      <c r="U110" s="165">
        <f t="shared" si="17"/>
        <v>0</v>
      </c>
      <c r="V110" s="165">
        <f t="shared" si="17"/>
        <v>0</v>
      </c>
      <c r="W110" s="165">
        <f t="shared" si="17"/>
        <v>0</v>
      </c>
      <c r="X110" s="165">
        <f t="shared" si="17"/>
        <v>0</v>
      </c>
      <c r="Y110" s="165">
        <f t="shared" si="17"/>
        <v>0</v>
      </c>
      <c r="Z110" s="165">
        <f t="shared" si="17"/>
        <v>0</v>
      </c>
      <c r="AA110" s="165">
        <f t="shared" si="17"/>
        <v>0</v>
      </c>
      <c r="AB110" s="165">
        <f t="shared" si="17"/>
        <v>0</v>
      </c>
      <c r="AC110" s="165">
        <f t="shared" si="17"/>
        <v>0</v>
      </c>
      <c r="AD110" s="165">
        <f t="shared" si="17"/>
        <v>0</v>
      </c>
      <c r="AE110" s="165">
        <f t="shared" si="17"/>
        <v>0</v>
      </c>
      <c r="AF110" s="165">
        <f t="shared" si="17"/>
        <v>0</v>
      </c>
      <c r="AG110" s="165">
        <f t="shared" si="17"/>
        <v>0</v>
      </c>
      <c r="AH110" s="165">
        <f t="shared" si="17"/>
        <v>0</v>
      </c>
      <c r="AI110" s="165">
        <f t="shared" si="17"/>
        <v>0</v>
      </c>
      <c r="AJ110" s="165">
        <f t="shared" si="17"/>
        <v>0</v>
      </c>
    </row>
    <row r="111" spans="1:38" outlineLevel="1">
      <c r="A111" s="33"/>
      <c r="B111" s="39" t="s">
        <v>10</v>
      </c>
      <c r="C111" s="36"/>
      <c r="D111" s="36"/>
      <c r="E111" s="36"/>
      <c r="F111" s="165">
        <f t="shared" si="18"/>
        <v>0</v>
      </c>
      <c r="G111" s="165">
        <f t="shared" si="17"/>
        <v>0</v>
      </c>
      <c r="H111" s="165">
        <f t="shared" si="17"/>
        <v>0</v>
      </c>
      <c r="I111" s="165">
        <f t="shared" si="17"/>
        <v>0</v>
      </c>
      <c r="J111" s="165">
        <f t="shared" si="17"/>
        <v>2.7999999999997272</v>
      </c>
      <c r="K111" s="165">
        <f t="shared" si="17"/>
        <v>0</v>
      </c>
      <c r="L111" s="165">
        <f t="shared" si="17"/>
        <v>0</v>
      </c>
      <c r="M111" s="165">
        <f t="shared" si="17"/>
        <v>0</v>
      </c>
      <c r="N111" s="165">
        <f t="shared" si="17"/>
        <v>0</v>
      </c>
      <c r="O111" s="165">
        <f t="shared" si="17"/>
        <v>0</v>
      </c>
      <c r="P111" s="165">
        <f t="shared" si="17"/>
        <v>0</v>
      </c>
      <c r="Q111" s="165">
        <f t="shared" si="17"/>
        <v>0</v>
      </c>
      <c r="R111" s="165">
        <f t="shared" si="17"/>
        <v>0</v>
      </c>
      <c r="S111" s="165">
        <f t="shared" si="17"/>
        <v>0</v>
      </c>
      <c r="T111" s="165">
        <f t="shared" si="17"/>
        <v>0</v>
      </c>
      <c r="U111" s="165">
        <f t="shared" si="17"/>
        <v>0</v>
      </c>
      <c r="V111" s="165">
        <f t="shared" si="17"/>
        <v>0</v>
      </c>
      <c r="W111" s="165">
        <f t="shared" si="17"/>
        <v>0</v>
      </c>
      <c r="X111" s="165">
        <f t="shared" si="17"/>
        <v>0</v>
      </c>
      <c r="Y111" s="165">
        <f t="shared" si="17"/>
        <v>0</v>
      </c>
      <c r="Z111" s="165">
        <f t="shared" si="17"/>
        <v>0</v>
      </c>
      <c r="AA111" s="165">
        <f t="shared" si="17"/>
        <v>0</v>
      </c>
      <c r="AB111" s="165">
        <f t="shared" si="17"/>
        <v>0</v>
      </c>
      <c r="AC111" s="165">
        <f t="shared" si="17"/>
        <v>0</v>
      </c>
      <c r="AD111" s="165">
        <f t="shared" si="17"/>
        <v>0</v>
      </c>
      <c r="AE111" s="165">
        <f t="shared" si="17"/>
        <v>0</v>
      </c>
      <c r="AF111" s="165">
        <f t="shared" si="17"/>
        <v>0</v>
      </c>
      <c r="AG111" s="165">
        <f t="shared" si="17"/>
        <v>0</v>
      </c>
      <c r="AH111" s="165">
        <f t="shared" si="17"/>
        <v>0</v>
      </c>
      <c r="AI111" s="165">
        <f t="shared" si="17"/>
        <v>0</v>
      </c>
      <c r="AJ111" s="165">
        <f t="shared" si="17"/>
        <v>0</v>
      </c>
    </row>
    <row r="112" spans="1:38" outlineLevel="1">
      <c r="A112" s="33"/>
      <c r="B112" s="61" t="s">
        <v>26</v>
      </c>
      <c r="C112" s="36"/>
      <c r="D112" s="36"/>
      <c r="E112" s="36"/>
      <c r="F112" s="165">
        <f t="shared" si="18"/>
        <v>0</v>
      </c>
      <c r="G112" s="165">
        <f t="shared" si="17"/>
        <v>0</v>
      </c>
      <c r="H112" s="165">
        <f t="shared" si="17"/>
        <v>0</v>
      </c>
      <c r="I112" s="165">
        <f t="shared" si="17"/>
        <v>0</v>
      </c>
      <c r="J112" s="165">
        <f t="shared" si="17"/>
        <v>1.8999999999998636</v>
      </c>
      <c r="K112" s="165">
        <f t="shared" si="17"/>
        <v>0</v>
      </c>
      <c r="L112" s="165">
        <f t="shared" si="17"/>
        <v>0</v>
      </c>
      <c r="M112" s="165">
        <f t="shared" si="17"/>
        <v>0</v>
      </c>
      <c r="N112" s="165">
        <f t="shared" si="17"/>
        <v>0</v>
      </c>
      <c r="O112" s="165">
        <f t="shared" si="17"/>
        <v>0</v>
      </c>
      <c r="P112" s="165">
        <f t="shared" si="17"/>
        <v>0</v>
      </c>
      <c r="Q112" s="165">
        <f t="shared" si="17"/>
        <v>0</v>
      </c>
      <c r="R112" s="165">
        <f t="shared" si="17"/>
        <v>0</v>
      </c>
      <c r="S112" s="165">
        <f t="shared" si="17"/>
        <v>0</v>
      </c>
      <c r="T112" s="165">
        <f t="shared" si="17"/>
        <v>0</v>
      </c>
      <c r="U112" s="165">
        <f t="shared" si="17"/>
        <v>0</v>
      </c>
      <c r="V112" s="165">
        <f t="shared" si="17"/>
        <v>0</v>
      </c>
      <c r="W112" s="165">
        <f t="shared" si="17"/>
        <v>0</v>
      </c>
      <c r="X112" s="165">
        <f t="shared" si="17"/>
        <v>0</v>
      </c>
      <c r="Y112" s="165">
        <f t="shared" si="17"/>
        <v>0</v>
      </c>
      <c r="Z112" s="165">
        <f t="shared" si="17"/>
        <v>0</v>
      </c>
      <c r="AA112" s="165">
        <f t="shared" si="17"/>
        <v>0</v>
      </c>
      <c r="AB112" s="165">
        <f t="shared" si="17"/>
        <v>0</v>
      </c>
      <c r="AC112" s="165">
        <f t="shared" si="17"/>
        <v>0</v>
      </c>
      <c r="AD112" s="165">
        <f t="shared" si="17"/>
        <v>0</v>
      </c>
      <c r="AE112" s="165">
        <f t="shared" si="17"/>
        <v>0</v>
      </c>
      <c r="AF112" s="165">
        <f t="shared" si="17"/>
        <v>0</v>
      </c>
      <c r="AG112" s="165">
        <f t="shared" si="17"/>
        <v>0</v>
      </c>
      <c r="AH112" s="165">
        <f t="shared" si="17"/>
        <v>0</v>
      </c>
      <c r="AI112" s="165">
        <f t="shared" si="17"/>
        <v>0</v>
      </c>
      <c r="AJ112" s="165">
        <f t="shared" si="17"/>
        <v>0</v>
      </c>
    </row>
    <row r="113" spans="1:36" outlineLevel="1">
      <c r="A113" s="33"/>
      <c r="B113" s="61" t="s">
        <v>11</v>
      </c>
      <c r="C113" s="36"/>
      <c r="D113" s="36"/>
      <c r="E113" s="36"/>
      <c r="F113" s="165">
        <f t="shared" si="18"/>
        <v>0</v>
      </c>
      <c r="G113" s="165">
        <f t="shared" si="17"/>
        <v>0</v>
      </c>
      <c r="H113" s="165">
        <f t="shared" si="17"/>
        <v>0</v>
      </c>
      <c r="I113" s="165">
        <f t="shared" si="17"/>
        <v>0</v>
      </c>
      <c r="J113" s="165">
        <f t="shared" si="17"/>
        <v>9.0000000000003411E-2</v>
      </c>
      <c r="K113" s="165">
        <f t="shared" si="17"/>
        <v>0</v>
      </c>
      <c r="L113" s="165">
        <f t="shared" si="17"/>
        <v>0</v>
      </c>
      <c r="M113" s="165">
        <f t="shared" si="17"/>
        <v>0</v>
      </c>
      <c r="N113" s="165">
        <f t="shared" si="17"/>
        <v>0</v>
      </c>
      <c r="O113" s="165">
        <f t="shared" si="17"/>
        <v>0</v>
      </c>
      <c r="P113" s="165">
        <f t="shared" si="17"/>
        <v>0</v>
      </c>
      <c r="Q113" s="165">
        <f t="shared" si="17"/>
        <v>0</v>
      </c>
      <c r="R113" s="165">
        <f t="shared" si="17"/>
        <v>0</v>
      </c>
      <c r="S113" s="165">
        <f t="shared" si="17"/>
        <v>0</v>
      </c>
      <c r="T113" s="165">
        <f t="shared" si="17"/>
        <v>0</v>
      </c>
      <c r="U113" s="165">
        <f t="shared" si="17"/>
        <v>0</v>
      </c>
      <c r="V113" s="165">
        <f t="shared" si="17"/>
        <v>0</v>
      </c>
      <c r="W113" s="165">
        <f t="shared" si="17"/>
        <v>0</v>
      </c>
      <c r="X113" s="165">
        <f t="shared" si="17"/>
        <v>0</v>
      </c>
      <c r="Y113" s="165">
        <f t="shared" si="17"/>
        <v>0</v>
      </c>
      <c r="Z113" s="165">
        <f t="shared" si="17"/>
        <v>0</v>
      </c>
      <c r="AA113" s="165">
        <f t="shared" si="17"/>
        <v>0</v>
      </c>
      <c r="AB113" s="165">
        <f t="shared" si="17"/>
        <v>0</v>
      </c>
      <c r="AC113" s="165">
        <f t="shared" si="17"/>
        <v>0</v>
      </c>
      <c r="AD113" s="165">
        <f t="shared" si="17"/>
        <v>0</v>
      </c>
      <c r="AE113" s="165">
        <f t="shared" si="17"/>
        <v>0</v>
      </c>
      <c r="AF113" s="165">
        <f t="shared" si="17"/>
        <v>0</v>
      </c>
      <c r="AG113" s="165">
        <f t="shared" si="17"/>
        <v>0</v>
      </c>
      <c r="AH113" s="165">
        <f t="shared" si="17"/>
        <v>0</v>
      </c>
      <c r="AI113" s="165">
        <f t="shared" si="17"/>
        <v>0</v>
      </c>
      <c r="AJ113" s="165">
        <f t="shared" si="17"/>
        <v>0</v>
      </c>
    </row>
    <row r="114" spans="1:36" outlineLevel="1">
      <c r="A114" s="33"/>
      <c r="B114" s="62" t="s">
        <v>44</v>
      </c>
      <c r="C114" s="36"/>
      <c r="D114" s="36"/>
      <c r="E114" s="36"/>
      <c r="F114" s="165">
        <f t="shared" si="18"/>
        <v>0</v>
      </c>
      <c r="G114" s="165">
        <f t="shared" si="17"/>
        <v>0</v>
      </c>
      <c r="H114" s="165">
        <f t="shared" si="17"/>
        <v>0</v>
      </c>
      <c r="I114" s="165">
        <f t="shared" si="17"/>
        <v>0</v>
      </c>
      <c r="J114" s="165">
        <f t="shared" si="17"/>
        <v>8.9000000000002188E-2</v>
      </c>
      <c r="K114" s="165">
        <f t="shared" si="17"/>
        <v>0</v>
      </c>
      <c r="L114" s="165">
        <f t="shared" si="17"/>
        <v>0</v>
      </c>
      <c r="M114" s="165">
        <f t="shared" si="17"/>
        <v>0</v>
      </c>
      <c r="N114" s="165">
        <f t="shared" si="17"/>
        <v>0</v>
      </c>
      <c r="O114" s="165">
        <f t="shared" si="17"/>
        <v>0</v>
      </c>
      <c r="P114" s="165">
        <f t="shared" si="17"/>
        <v>0</v>
      </c>
      <c r="Q114" s="165">
        <f t="shared" si="17"/>
        <v>0</v>
      </c>
      <c r="R114" s="165">
        <f t="shared" si="17"/>
        <v>0</v>
      </c>
      <c r="S114" s="165">
        <f t="shared" si="17"/>
        <v>0</v>
      </c>
      <c r="T114" s="165">
        <f t="shared" si="17"/>
        <v>0</v>
      </c>
      <c r="U114" s="165">
        <f t="shared" si="17"/>
        <v>0</v>
      </c>
      <c r="V114" s="165">
        <f t="shared" si="17"/>
        <v>0</v>
      </c>
      <c r="W114" s="165">
        <f t="shared" si="17"/>
        <v>0</v>
      </c>
      <c r="X114" s="165">
        <f t="shared" si="17"/>
        <v>0</v>
      </c>
      <c r="Y114" s="165">
        <f t="shared" si="17"/>
        <v>0</v>
      </c>
      <c r="Z114" s="165">
        <f t="shared" si="17"/>
        <v>0</v>
      </c>
      <c r="AA114" s="165">
        <f t="shared" si="17"/>
        <v>0</v>
      </c>
      <c r="AB114" s="165">
        <f t="shared" si="17"/>
        <v>0</v>
      </c>
      <c r="AC114" s="165">
        <f t="shared" si="17"/>
        <v>0</v>
      </c>
      <c r="AD114" s="165">
        <f t="shared" si="17"/>
        <v>0</v>
      </c>
      <c r="AE114" s="165">
        <f t="shared" si="17"/>
        <v>0</v>
      </c>
      <c r="AF114" s="165">
        <f t="shared" si="17"/>
        <v>0</v>
      </c>
      <c r="AG114" s="165">
        <f t="shared" si="17"/>
        <v>0</v>
      </c>
      <c r="AH114" s="165">
        <f t="shared" si="17"/>
        <v>0</v>
      </c>
      <c r="AI114" s="165">
        <f t="shared" si="17"/>
        <v>0</v>
      </c>
      <c r="AJ114" s="165">
        <f t="shared" si="17"/>
        <v>0</v>
      </c>
    </row>
    <row r="115" spans="1:36" outlineLevel="1">
      <c r="A115" s="33"/>
      <c r="B115" s="62" t="s">
        <v>43</v>
      </c>
      <c r="C115" s="36"/>
      <c r="D115" s="36"/>
      <c r="E115" s="36"/>
      <c r="F115" s="165">
        <f t="shared" si="18"/>
        <v>0</v>
      </c>
      <c r="G115" s="165">
        <f t="shared" si="17"/>
        <v>0</v>
      </c>
      <c r="H115" s="165">
        <f t="shared" si="17"/>
        <v>0</v>
      </c>
      <c r="I115" s="165">
        <f t="shared" si="17"/>
        <v>0</v>
      </c>
      <c r="J115" s="165">
        <f t="shared" si="17"/>
        <v>1.419999999999999E-2</v>
      </c>
      <c r="K115" s="165">
        <f t="shared" si="17"/>
        <v>0</v>
      </c>
      <c r="L115" s="165">
        <f t="shared" si="17"/>
        <v>0</v>
      </c>
      <c r="M115" s="165">
        <f t="shared" si="17"/>
        <v>0</v>
      </c>
      <c r="N115" s="165">
        <f t="shared" si="17"/>
        <v>0</v>
      </c>
      <c r="O115" s="165">
        <f t="shared" si="17"/>
        <v>0</v>
      </c>
      <c r="P115" s="165">
        <f t="shared" si="17"/>
        <v>0</v>
      </c>
      <c r="Q115" s="165">
        <f t="shared" si="17"/>
        <v>0</v>
      </c>
      <c r="R115" s="165">
        <f t="shared" si="17"/>
        <v>0</v>
      </c>
      <c r="S115" s="165">
        <f t="shared" si="17"/>
        <v>0</v>
      </c>
      <c r="T115" s="165">
        <f t="shared" si="17"/>
        <v>0</v>
      </c>
      <c r="U115" s="165">
        <f t="shared" si="17"/>
        <v>0</v>
      </c>
      <c r="V115" s="165">
        <f t="shared" si="17"/>
        <v>0</v>
      </c>
      <c r="W115" s="165">
        <f t="shared" si="17"/>
        <v>0</v>
      </c>
      <c r="X115" s="165">
        <f t="shared" si="17"/>
        <v>0</v>
      </c>
      <c r="Y115" s="165">
        <f t="shared" si="17"/>
        <v>0</v>
      </c>
      <c r="Z115" s="165">
        <f t="shared" si="17"/>
        <v>0</v>
      </c>
      <c r="AA115" s="165">
        <f t="shared" si="17"/>
        <v>0</v>
      </c>
      <c r="AB115" s="165">
        <f t="shared" si="17"/>
        <v>0</v>
      </c>
      <c r="AC115" s="165">
        <f t="shared" si="17"/>
        <v>0</v>
      </c>
      <c r="AD115" s="165">
        <f t="shared" si="17"/>
        <v>0</v>
      </c>
      <c r="AE115" s="165">
        <f t="shared" si="17"/>
        <v>0</v>
      </c>
      <c r="AF115" s="165">
        <f t="shared" si="17"/>
        <v>0</v>
      </c>
      <c r="AG115" s="165">
        <f t="shared" si="17"/>
        <v>0</v>
      </c>
      <c r="AH115" s="165">
        <f t="shared" si="17"/>
        <v>0</v>
      </c>
      <c r="AI115" s="165">
        <f t="shared" si="17"/>
        <v>0</v>
      </c>
      <c r="AJ115" s="165">
        <f t="shared" si="17"/>
        <v>0</v>
      </c>
    </row>
    <row r="116" spans="1:36" outlineLevel="1">
      <c r="A116" s="33"/>
      <c r="B116" s="39" t="s">
        <v>1</v>
      </c>
      <c r="C116" s="36"/>
      <c r="D116" s="36"/>
      <c r="E116" s="36"/>
      <c r="F116" s="165">
        <f t="shared" si="18"/>
        <v>0</v>
      </c>
      <c r="G116" s="165">
        <f t="shared" si="18"/>
        <v>0</v>
      </c>
      <c r="H116" s="165">
        <f t="shared" si="18"/>
        <v>0</v>
      </c>
      <c r="I116" s="165">
        <f t="shared" si="18"/>
        <v>0</v>
      </c>
      <c r="J116" s="165">
        <f t="shared" si="18"/>
        <v>1.5799999999999272</v>
      </c>
      <c r="K116" s="165">
        <f t="shared" si="18"/>
        <v>0</v>
      </c>
      <c r="L116" s="165">
        <f t="shared" si="18"/>
        <v>0</v>
      </c>
      <c r="M116" s="165">
        <f t="shared" si="18"/>
        <v>0</v>
      </c>
      <c r="N116" s="165">
        <f t="shared" si="18"/>
        <v>0</v>
      </c>
      <c r="O116" s="165">
        <f t="shared" si="18"/>
        <v>0</v>
      </c>
      <c r="P116" s="165">
        <f t="shared" si="18"/>
        <v>0</v>
      </c>
      <c r="Q116" s="165">
        <f t="shared" si="18"/>
        <v>0</v>
      </c>
      <c r="R116" s="165">
        <f t="shared" si="18"/>
        <v>0</v>
      </c>
      <c r="S116" s="165">
        <f t="shared" si="18"/>
        <v>0</v>
      </c>
      <c r="T116" s="165">
        <f t="shared" si="18"/>
        <v>0</v>
      </c>
      <c r="U116" s="165">
        <f t="shared" si="18"/>
        <v>0</v>
      </c>
      <c r="V116" s="165">
        <f t="shared" ref="G116:AJ125" si="19">V42-U42</f>
        <v>0</v>
      </c>
      <c r="W116" s="165">
        <f t="shared" si="19"/>
        <v>0</v>
      </c>
      <c r="X116" s="165">
        <f t="shared" si="19"/>
        <v>0</v>
      </c>
      <c r="Y116" s="165">
        <f t="shared" si="19"/>
        <v>0</v>
      </c>
      <c r="Z116" s="165">
        <f t="shared" si="19"/>
        <v>0</v>
      </c>
      <c r="AA116" s="165">
        <f t="shared" si="19"/>
        <v>0</v>
      </c>
      <c r="AB116" s="165">
        <f t="shared" si="19"/>
        <v>0</v>
      </c>
      <c r="AC116" s="165">
        <f t="shared" si="19"/>
        <v>0</v>
      </c>
      <c r="AD116" s="165">
        <f t="shared" si="19"/>
        <v>0</v>
      </c>
      <c r="AE116" s="165">
        <f t="shared" si="19"/>
        <v>0</v>
      </c>
      <c r="AF116" s="165">
        <f t="shared" si="19"/>
        <v>0</v>
      </c>
      <c r="AG116" s="165">
        <f t="shared" si="19"/>
        <v>0</v>
      </c>
      <c r="AH116" s="165">
        <f t="shared" si="19"/>
        <v>0</v>
      </c>
      <c r="AI116" s="165">
        <f t="shared" si="19"/>
        <v>0</v>
      </c>
      <c r="AJ116" s="165">
        <f t="shared" si="19"/>
        <v>0</v>
      </c>
    </row>
    <row r="117" spans="1:36" outlineLevel="1">
      <c r="A117" s="33"/>
      <c r="B117" s="39" t="s">
        <v>41</v>
      </c>
      <c r="C117" s="36"/>
      <c r="D117" s="36"/>
      <c r="E117" s="36"/>
      <c r="F117" s="165">
        <f t="shared" si="18"/>
        <v>0</v>
      </c>
      <c r="G117" s="165">
        <f t="shared" si="19"/>
        <v>0</v>
      </c>
      <c r="H117" s="165">
        <f t="shared" si="19"/>
        <v>0</v>
      </c>
      <c r="I117" s="165">
        <f t="shared" si="19"/>
        <v>0</v>
      </c>
      <c r="J117" s="165">
        <f t="shared" si="19"/>
        <v>1.4300000000000637</v>
      </c>
      <c r="K117" s="165">
        <f t="shared" si="19"/>
        <v>0</v>
      </c>
      <c r="L117" s="165">
        <f t="shared" si="19"/>
        <v>0</v>
      </c>
      <c r="M117" s="165">
        <f t="shared" si="19"/>
        <v>0</v>
      </c>
      <c r="N117" s="165">
        <f t="shared" si="19"/>
        <v>0</v>
      </c>
      <c r="O117" s="165">
        <f t="shared" si="19"/>
        <v>0</v>
      </c>
      <c r="P117" s="165">
        <f t="shared" si="19"/>
        <v>0</v>
      </c>
      <c r="Q117" s="165">
        <f t="shared" si="19"/>
        <v>0</v>
      </c>
      <c r="R117" s="165">
        <f t="shared" si="19"/>
        <v>0</v>
      </c>
      <c r="S117" s="165">
        <f t="shared" si="19"/>
        <v>0</v>
      </c>
      <c r="T117" s="165">
        <f t="shared" si="19"/>
        <v>0</v>
      </c>
      <c r="U117" s="165">
        <f t="shared" si="19"/>
        <v>0</v>
      </c>
      <c r="V117" s="165">
        <f t="shared" si="19"/>
        <v>0</v>
      </c>
      <c r="W117" s="165">
        <f t="shared" si="19"/>
        <v>0</v>
      </c>
      <c r="X117" s="165">
        <f t="shared" si="19"/>
        <v>0</v>
      </c>
      <c r="Y117" s="165">
        <f t="shared" si="19"/>
        <v>0</v>
      </c>
      <c r="Z117" s="165">
        <f t="shared" si="19"/>
        <v>0</v>
      </c>
      <c r="AA117" s="165">
        <f t="shared" si="19"/>
        <v>0</v>
      </c>
      <c r="AB117" s="165">
        <f t="shared" si="19"/>
        <v>0</v>
      </c>
      <c r="AC117" s="165">
        <f t="shared" si="19"/>
        <v>0</v>
      </c>
      <c r="AD117" s="165">
        <f t="shared" si="19"/>
        <v>0</v>
      </c>
      <c r="AE117" s="165">
        <f t="shared" si="19"/>
        <v>0</v>
      </c>
      <c r="AF117" s="165">
        <f t="shared" si="19"/>
        <v>0</v>
      </c>
      <c r="AG117" s="165">
        <f t="shared" si="19"/>
        <v>0</v>
      </c>
      <c r="AH117" s="165">
        <f t="shared" si="19"/>
        <v>0</v>
      </c>
      <c r="AI117" s="165">
        <f t="shared" si="19"/>
        <v>0</v>
      </c>
      <c r="AJ117" s="165">
        <f t="shared" si="19"/>
        <v>0</v>
      </c>
    </row>
    <row r="118" spans="1:36" outlineLevel="1">
      <c r="A118" s="33"/>
      <c r="B118" s="39" t="s">
        <v>12</v>
      </c>
      <c r="C118" s="36"/>
      <c r="D118" s="36"/>
      <c r="E118" s="36"/>
      <c r="F118" s="165">
        <f t="shared" si="18"/>
        <v>0</v>
      </c>
      <c r="G118" s="165">
        <f t="shared" si="19"/>
        <v>0</v>
      </c>
      <c r="H118" s="165">
        <f t="shared" si="19"/>
        <v>0</v>
      </c>
      <c r="I118" s="165">
        <f t="shared" si="19"/>
        <v>0</v>
      </c>
      <c r="J118" s="165">
        <f t="shared" si="19"/>
        <v>6.1000000000001364</v>
      </c>
      <c r="K118" s="165">
        <f t="shared" si="19"/>
        <v>0</v>
      </c>
      <c r="L118" s="165">
        <f t="shared" si="19"/>
        <v>0</v>
      </c>
      <c r="M118" s="165">
        <f t="shared" si="19"/>
        <v>0</v>
      </c>
      <c r="N118" s="165">
        <f t="shared" si="19"/>
        <v>0</v>
      </c>
      <c r="O118" s="165">
        <f t="shared" si="19"/>
        <v>0</v>
      </c>
      <c r="P118" s="165">
        <f t="shared" si="19"/>
        <v>0</v>
      </c>
      <c r="Q118" s="165">
        <f t="shared" si="19"/>
        <v>0</v>
      </c>
      <c r="R118" s="165">
        <f t="shared" si="19"/>
        <v>0</v>
      </c>
      <c r="S118" s="165">
        <f t="shared" si="19"/>
        <v>0</v>
      </c>
      <c r="T118" s="165">
        <f t="shared" si="19"/>
        <v>0</v>
      </c>
      <c r="U118" s="165">
        <f t="shared" si="19"/>
        <v>0</v>
      </c>
      <c r="V118" s="165">
        <f t="shared" si="19"/>
        <v>0</v>
      </c>
      <c r="W118" s="165">
        <f t="shared" si="19"/>
        <v>0</v>
      </c>
      <c r="X118" s="165">
        <f t="shared" si="19"/>
        <v>0</v>
      </c>
      <c r="Y118" s="165">
        <f t="shared" si="19"/>
        <v>0</v>
      </c>
      <c r="Z118" s="165">
        <f t="shared" si="19"/>
        <v>0</v>
      </c>
      <c r="AA118" s="165">
        <f t="shared" si="19"/>
        <v>0</v>
      </c>
      <c r="AB118" s="165">
        <f t="shared" si="19"/>
        <v>0</v>
      </c>
      <c r="AC118" s="165">
        <f t="shared" si="19"/>
        <v>0</v>
      </c>
      <c r="AD118" s="165">
        <f t="shared" si="19"/>
        <v>0</v>
      </c>
      <c r="AE118" s="165">
        <f t="shared" si="19"/>
        <v>0</v>
      </c>
      <c r="AF118" s="165">
        <f t="shared" si="19"/>
        <v>0</v>
      </c>
      <c r="AG118" s="165">
        <f t="shared" si="19"/>
        <v>0</v>
      </c>
      <c r="AH118" s="165">
        <f t="shared" si="19"/>
        <v>0</v>
      </c>
      <c r="AI118" s="165">
        <f t="shared" si="19"/>
        <v>0</v>
      </c>
      <c r="AJ118" s="165">
        <f t="shared" si="19"/>
        <v>0</v>
      </c>
    </row>
    <row r="119" spans="1:36" outlineLevel="1">
      <c r="A119" s="33"/>
      <c r="B119" s="39" t="s">
        <v>13</v>
      </c>
      <c r="C119" s="36"/>
      <c r="D119" s="36"/>
      <c r="E119" s="36"/>
      <c r="F119" s="165">
        <f t="shared" si="18"/>
        <v>0</v>
      </c>
      <c r="G119" s="165">
        <f t="shared" si="19"/>
        <v>0</v>
      </c>
      <c r="H119" s="165">
        <f t="shared" si="19"/>
        <v>0</v>
      </c>
      <c r="I119" s="165">
        <f t="shared" si="19"/>
        <v>0</v>
      </c>
      <c r="J119" s="165">
        <f t="shared" si="19"/>
        <v>4.2999999999999261E-2</v>
      </c>
      <c r="K119" s="165">
        <f t="shared" si="19"/>
        <v>0</v>
      </c>
      <c r="L119" s="165">
        <f t="shared" si="19"/>
        <v>0</v>
      </c>
      <c r="M119" s="165">
        <f t="shared" si="19"/>
        <v>0</v>
      </c>
      <c r="N119" s="165">
        <f t="shared" si="19"/>
        <v>0</v>
      </c>
      <c r="O119" s="165">
        <f t="shared" si="19"/>
        <v>0</v>
      </c>
      <c r="P119" s="165">
        <f t="shared" si="19"/>
        <v>0</v>
      </c>
      <c r="Q119" s="165">
        <f t="shared" si="19"/>
        <v>0</v>
      </c>
      <c r="R119" s="165">
        <f t="shared" si="19"/>
        <v>0</v>
      </c>
      <c r="S119" s="165">
        <f t="shared" si="19"/>
        <v>0</v>
      </c>
      <c r="T119" s="165">
        <f t="shared" si="19"/>
        <v>0</v>
      </c>
      <c r="U119" s="165">
        <f t="shared" si="19"/>
        <v>0</v>
      </c>
      <c r="V119" s="165">
        <f t="shared" si="19"/>
        <v>0</v>
      </c>
      <c r="W119" s="165">
        <f t="shared" si="19"/>
        <v>0</v>
      </c>
      <c r="X119" s="165">
        <f t="shared" si="19"/>
        <v>0</v>
      </c>
      <c r="Y119" s="165">
        <f t="shared" si="19"/>
        <v>0</v>
      </c>
      <c r="Z119" s="165">
        <f t="shared" si="19"/>
        <v>0</v>
      </c>
      <c r="AA119" s="165">
        <f t="shared" si="19"/>
        <v>0</v>
      </c>
      <c r="AB119" s="165">
        <f t="shared" si="19"/>
        <v>0</v>
      </c>
      <c r="AC119" s="165">
        <f t="shared" si="19"/>
        <v>0</v>
      </c>
      <c r="AD119" s="165">
        <f t="shared" si="19"/>
        <v>0</v>
      </c>
      <c r="AE119" s="165">
        <f t="shared" si="19"/>
        <v>0</v>
      </c>
      <c r="AF119" s="165">
        <f t="shared" si="19"/>
        <v>0</v>
      </c>
      <c r="AG119" s="165">
        <f t="shared" si="19"/>
        <v>0</v>
      </c>
      <c r="AH119" s="165">
        <f t="shared" si="19"/>
        <v>0</v>
      </c>
      <c r="AI119" s="165">
        <f t="shared" si="19"/>
        <v>0</v>
      </c>
      <c r="AJ119" s="165">
        <f t="shared" si="19"/>
        <v>0</v>
      </c>
    </row>
    <row r="120" spans="1:36" outlineLevel="1">
      <c r="A120" s="33"/>
      <c r="B120" s="39" t="s">
        <v>14</v>
      </c>
      <c r="C120" s="36"/>
      <c r="D120" s="36"/>
      <c r="E120" s="36"/>
      <c r="F120" s="165">
        <f t="shared" si="18"/>
        <v>0</v>
      </c>
      <c r="G120" s="165">
        <f t="shared" si="19"/>
        <v>0</v>
      </c>
      <c r="H120" s="165">
        <f t="shared" si="19"/>
        <v>0</v>
      </c>
      <c r="I120" s="165">
        <f t="shared" si="19"/>
        <v>0</v>
      </c>
      <c r="J120" s="165">
        <f t="shared" si="19"/>
        <v>4.2199999999999349E-2</v>
      </c>
      <c r="K120" s="165">
        <f t="shared" si="19"/>
        <v>0</v>
      </c>
      <c r="L120" s="165">
        <f t="shared" si="19"/>
        <v>0</v>
      </c>
      <c r="M120" s="165">
        <f t="shared" si="19"/>
        <v>0</v>
      </c>
      <c r="N120" s="165">
        <f t="shared" si="19"/>
        <v>0</v>
      </c>
      <c r="O120" s="165">
        <f t="shared" si="19"/>
        <v>0</v>
      </c>
      <c r="P120" s="165">
        <f t="shared" si="19"/>
        <v>0</v>
      </c>
      <c r="Q120" s="165">
        <f t="shared" si="19"/>
        <v>0</v>
      </c>
      <c r="R120" s="165">
        <f t="shared" si="19"/>
        <v>0</v>
      </c>
      <c r="S120" s="165">
        <f t="shared" si="19"/>
        <v>0</v>
      </c>
      <c r="T120" s="165">
        <f t="shared" si="19"/>
        <v>0</v>
      </c>
      <c r="U120" s="165">
        <f t="shared" si="19"/>
        <v>0</v>
      </c>
      <c r="V120" s="165">
        <f t="shared" si="19"/>
        <v>0</v>
      </c>
      <c r="W120" s="165">
        <f t="shared" si="19"/>
        <v>0</v>
      </c>
      <c r="X120" s="165">
        <f t="shared" si="19"/>
        <v>0</v>
      </c>
      <c r="Y120" s="165">
        <f t="shared" si="19"/>
        <v>0</v>
      </c>
      <c r="Z120" s="165">
        <f t="shared" si="19"/>
        <v>0</v>
      </c>
      <c r="AA120" s="165">
        <f t="shared" si="19"/>
        <v>0</v>
      </c>
      <c r="AB120" s="165">
        <f t="shared" si="19"/>
        <v>0</v>
      </c>
      <c r="AC120" s="165">
        <f t="shared" si="19"/>
        <v>0</v>
      </c>
      <c r="AD120" s="165">
        <f t="shared" si="19"/>
        <v>0</v>
      </c>
      <c r="AE120" s="165">
        <f t="shared" si="19"/>
        <v>0</v>
      </c>
      <c r="AF120" s="165">
        <f t="shared" si="19"/>
        <v>0</v>
      </c>
      <c r="AG120" s="165">
        <f t="shared" si="19"/>
        <v>0</v>
      </c>
      <c r="AH120" s="165">
        <f t="shared" si="19"/>
        <v>0</v>
      </c>
      <c r="AI120" s="165">
        <f t="shared" si="19"/>
        <v>0</v>
      </c>
      <c r="AJ120" s="165">
        <f t="shared" si="19"/>
        <v>0</v>
      </c>
    </row>
    <row r="121" spans="1:36" outlineLevel="1">
      <c r="A121" s="33"/>
      <c r="B121" s="39" t="s">
        <v>15</v>
      </c>
      <c r="C121" s="36"/>
      <c r="D121" s="36"/>
      <c r="E121" s="36"/>
      <c r="F121" s="165">
        <f t="shared" si="18"/>
        <v>0</v>
      </c>
      <c r="G121" s="165">
        <f t="shared" si="19"/>
        <v>0</v>
      </c>
      <c r="H121" s="165">
        <f t="shared" si="19"/>
        <v>0</v>
      </c>
      <c r="I121" s="165">
        <f t="shared" si="19"/>
        <v>0</v>
      </c>
      <c r="J121" s="165">
        <f t="shared" si="19"/>
        <v>4.9999999999954525E-3</v>
      </c>
      <c r="K121" s="165">
        <f t="shared" si="19"/>
        <v>0</v>
      </c>
      <c r="L121" s="165">
        <f t="shared" si="19"/>
        <v>0</v>
      </c>
      <c r="M121" s="165">
        <f t="shared" si="19"/>
        <v>0</v>
      </c>
      <c r="N121" s="165">
        <f t="shared" si="19"/>
        <v>0</v>
      </c>
      <c r="O121" s="165">
        <f t="shared" si="19"/>
        <v>0</v>
      </c>
      <c r="P121" s="165">
        <f t="shared" si="19"/>
        <v>0</v>
      </c>
      <c r="Q121" s="165">
        <f t="shared" si="19"/>
        <v>0</v>
      </c>
      <c r="R121" s="165">
        <f t="shared" si="19"/>
        <v>0</v>
      </c>
      <c r="S121" s="165">
        <f t="shared" si="19"/>
        <v>0</v>
      </c>
      <c r="T121" s="165">
        <f t="shared" si="19"/>
        <v>0</v>
      </c>
      <c r="U121" s="165">
        <f t="shared" si="19"/>
        <v>0</v>
      </c>
      <c r="V121" s="165">
        <f t="shared" si="19"/>
        <v>0</v>
      </c>
      <c r="W121" s="165">
        <f t="shared" si="19"/>
        <v>0</v>
      </c>
      <c r="X121" s="165">
        <f t="shared" si="19"/>
        <v>0</v>
      </c>
      <c r="Y121" s="165">
        <f t="shared" si="19"/>
        <v>0</v>
      </c>
      <c r="Z121" s="165">
        <f t="shared" si="19"/>
        <v>0</v>
      </c>
      <c r="AA121" s="165">
        <f t="shared" si="19"/>
        <v>0</v>
      </c>
      <c r="AB121" s="165">
        <f t="shared" si="19"/>
        <v>0</v>
      </c>
      <c r="AC121" s="165">
        <f t="shared" si="19"/>
        <v>0</v>
      </c>
      <c r="AD121" s="165">
        <f t="shared" si="19"/>
        <v>0</v>
      </c>
      <c r="AE121" s="165">
        <f t="shared" si="19"/>
        <v>0</v>
      </c>
      <c r="AF121" s="165">
        <f t="shared" si="19"/>
        <v>0</v>
      </c>
      <c r="AG121" s="165">
        <f t="shared" si="19"/>
        <v>0</v>
      </c>
      <c r="AH121" s="165">
        <f t="shared" si="19"/>
        <v>0</v>
      </c>
      <c r="AI121" s="165">
        <f t="shared" si="19"/>
        <v>0</v>
      </c>
      <c r="AJ121" s="165">
        <f t="shared" si="19"/>
        <v>0</v>
      </c>
    </row>
    <row r="122" spans="1:36" outlineLevel="1">
      <c r="A122" s="33"/>
      <c r="B122" s="39" t="s">
        <v>16</v>
      </c>
      <c r="C122" s="36"/>
      <c r="D122" s="36"/>
      <c r="E122" s="36"/>
      <c r="F122" s="165">
        <f t="shared" si="18"/>
        <v>0</v>
      </c>
      <c r="G122" s="165">
        <f t="shared" si="19"/>
        <v>0</v>
      </c>
      <c r="H122" s="165">
        <f t="shared" si="19"/>
        <v>0</v>
      </c>
      <c r="I122" s="165">
        <f t="shared" si="19"/>
        <v>0</v>
      </c>
      <c r="J122" s="165">
        <f t="shared" si="19"/>
        <v>2.0400000000000205</v>
      </c>
      <c r="K122" s="165">
        <f t="shared" si="19"/>
        <v>0</v>
      </c>
      <c r="L122" s="165">
        <f t="shared" si="19"/>
        <v>0</v>
      </c>
      <c r="M122" s="165">
        <f t="shared" si="19"/>
        <v>0</v>
      </c>
      <c r="N122" s="165">
        <f t="shared" si="19"/>
        <v>0</v>
      </c>
      <c r="O122" s="165">
        <f t="shared" si="19"/>
        <v>0</v>
      </c>
      <c r="P122" s="165">
        <f t="shared" si="19"/>
        <v>0</v>
      </c>
      <c r="Q122" s="165">
        <f t="shared" si="19"/>
        <v>0</v>
      </c>
      <c r="R122" s="165">
        <f t="shared" si="19"/>
        <v>0</v>
      </c>
      <c r="S122" s="165">
        <f t="shared" si="19"/>
        <v>0</v>
      </c>
      <c r="T122" s="165">
        <f t="shared" si="19"/>
        <v>0</v>
      </c>
      <c r="U122" s="165">
        <f t="shared" si="19"/>
        <v>0</v>
      </c>
      <c r="V122" s="165">
        <f t="shared" si="19"/>
        <v>0</v>
      </c>
      <c r="W122" s="165">
        <f t="shared" si="19"/>
        <v>0</v>
      </c>
      <c r="X122" s="165">
        <f t="shared" si="19"/>
        <v>0</v>
      </c>
      <c r="Y122" s="165">
        <f t="shared" si="19"/>
        <v>0</v>
      </c>
      <c r="Z122" s="165">
        <f t="shared" si="19"/>
        <v>0</v>
      </c>
      <c r="AA122" s="165">
        <f t="shared" si="19"/>
        <v>0</v>
      </c>
      <c r="AB122" s="165">
        <f t="shared" si="19"/>
        <v>0</v>
      </c>
      <c r="AC122" s="165">
        <f t="shared" si="19"/>
        <v>0</v>
      </c>
      <c r="AD122" s="165">
        <f t="shared" si="19"/>
        <v>0</v>
      </c>
      <c r="AE122" s="165">
        <f t="shared" si="19"/>
        <v>0</v>
      </c>
      <c r="AF122" s="165">
        <f t="shared" si="19"/>
        <v>0</v>
      </c>
      <c r="AG122" s="165">
        <f t="shared" si="19"/>
        <v>0</v>
      </c>
      <c r="AH122" s="165">
        <f t="shared" si="19"/>
        <v>0</v>
      </c>
      <c r="AI122" s="165">
        <f t="shared" si="19"/>
        <v>0</v>
      </c>
      <c r="AJ122" s="165">
        <f t="shared" si="19"/>
        <v>0</v>
      </c>
    </row>
    <row r="123" spans="1:36" outlineLevel="1">
      <c r="A123" s="33"/>
      <c r="B123" s="39" t="s">
        <v>17</v>
      </c>
      <c r="C123" s="36"/>
      <c r="D123" s="36"/>
      <c r="E123" s="36"/>
      <c r="F123" s="165">
        <f t="shared" si="18"/>
        <v>0</v>
      </c>
      <c r="G123" s="165">
        <f t="shared" si="19"/>
        <v>0</v>
      </c>
      <c r="H123" s="165">
        <f t="shared" si="19"/>
        <v>0</v>
      </c>
      <c r="I123" s="165">
        <f t="shared" si="19"/>
        <v>0</v>
      </c>
      <c r="J123" s="165">
        <f t="shared" si="19"/>
        <v>3.0409999999999968</v>
      </c>
      <c r="K123" s="165">
        <f t="shared" si="19"/>
        <v>0</v>
      </c>
      <c r="L123" s="165">
        <f t="shared" si="19"/>
        <v>0</v>
      </c>
      <c r="M123" s="165">
        <f t="shared" si="19"/>
        <v>0</v>
      </c>
      <c r="N123" s="165">
        <f t="shared" si="19"/>
        <v>0</v>
      </c>
      <c r="O123" s="165">
        <f t="shared" si="19"/>
        <v>0</v>
      </c>
      <c r="P123" s="165">
        <f t="shared" si="19"/>
        <v>0</v>
      </c>
      <c r="Q123" s="165">
        <f t="shared" si="19"/>
        <v>0</v>
      </c>
      <c r="R123" s="165">
        <f t="shared" si="19"/>
        <v>0</v>
      </c>
      <c r="S123" s="165">
        <f t="shared" si="19"/>
        <v>0</v>
      </c>
      <c r="T123" s="165">
        <f t="shared" si="19"/>
        <v>0</v>
      </c>
      <c r="U123" s="165">
        <f t="shared" si="19"/>
        <v>0</v>
      </c>
      <c r="V123" s="165">
        <f t="shared" si="19"/>
        <v>0</v>
      </c>
      <c r="W123" s="165">
        <f t="shared" si="19"/>
        <v>0</v>
      </c>
      <c r="X123" s="165">
        <f t="shared" si="19"/>
        <v>0</v>
      </c>
      <c r="Y123" s="165">
        <f t="shared" si="19"/>
        <v>0</v>
      </c>
      <c r="Z123" s="165">
        <f t="shared" si="19"/>
        <v>0</v>
      </c>
      <c r="AA123" s="165">
        <f t="shared" si="19"/>
        <v>0</v>
      </c>
      <c r="AB123" s="165">
        <f t="shared" si="19"/>
        <v>0</v>
      </c>
      <c r="AC123" s="165">
        <f t="shared" si="19"/>
        <v>0</v>
      </c>
      <c r="AD123" s="165">
        <f t="shared" si="19"/>
        <v>0</v>
      </c>
      <c r="AE123" s="165">
        <f t="shared" si="19"/>
        <v>0</v>
      </c>
      <c r="AF123" s="165">
        <f t="shared" si="19"/>
        <v>0</v>
      </c>
      <c r="AG123" s="165">
        <f t="shared" si="19"/>
        <v>0</v>
      </c>
      <c r="AH123" s="165">
        <f t="shared" si="19"/>
        <v>0</v>
      </c>
      <c r="AI123" s="165">
        <f t="shared" si="19"/>
        <v>0</v>
      </c>
      <c r="AJ123" s="165">
        <f t="shared" si="19"/>
        <v>0</v>
      </c>
    </row>
    <row r="124" spans="1:36" outlineLevel="1">
      <c r="A124" s="33"/>
      <c r="B124" s="60" t="s">
        <v>98</v>
      </c>
      <c r="C124" s="36"/>
      <c r="D124" s="36"/>
      <c r="E124" s="36"/>
      <c r="F124" s="165">
        <f t="shared" ref="F124:U132" si="20">F50-E50</f>
        <v>0</v>
      </c>
      <c r="G124" s="165">
        <f t="shared" si="19"/>
        <v>0</v>
      </c>
      <c r="H124" s="165">
        <f t="shared" si="19"/>
        <v>0</v>
      </c>
      <c r="I124" s="165">
        <f t="shared" si="19"/>
        <v>0</v>
      </c>
      <c r="J124" s="165">
        <f t="shared" si="19"/>
        <v>5.5</v>
      </c>
      <c r="K124" s="165">
        <f t="shared" si="19"/>
        <v>0</v>
      </c>
      <c r="L124" s="165">
        <f t="shared" si="19"/>
        <v>0</v>
      </c>
      <c r="M124" s="165">
        <f t="shared" si="19"/>
        <v>0</v>
      </c>
      <c r="N124" s="165">
        <f t="shared" si="19"/>
        <v>0</v>
      </c>
      <c r="O124" s="165">
        <f t="shared" si="19"/>
        <v>0</v>
      </c>
      <c r="P124" s="165">
        <f t="shared" si="19"/>
        <v>0</v>
      </c>
      <c r="Q124" s="165">
        <f t="shared" si="19"/>
        <v>0</v>
      </c>
      <c r="R124" s="165">
        <f t="shared" si="19"/>
        <v>0</v>
      </c>
      <c r="S124" s="165">
        <f t="shared" si="19"/>
        <v>0</v>
      </c>
      <c r="T124" s="165">
        <f t="shared" si="19"/>
        <v>0</v>
      </c>
      <c r="U124" s="165">
        <f t="shared" si="19"/>
        <v>0</v>
      </c>
      <c r="V124" s="165">
        <f t="shared" si="19"/>
        <v>0</v>
      </c>
      <c r="W124" s="165">
        <f t="shared" si="19"/>
        <v>0</v>
      </c>
      <c r="X124" s="165">
        <f t="shared" si="19"/>
        <v>0</v>
      </c>
      <c r="Y124" s="165">
        <f>Y50-X50</f>
        <v>0</v>
      </c>
      <c r="Z124" s="165">
        <f t="shared" si="19"/>
        <v>0</v>
      </c>
      <c r="AA124" s="165">
        <f t="shared" si="19"/>
        <v>0</v>
      </c>
      <c r="AB124" s="165">
        <f t="shared" si="19"/>
        <v>0</v>
      </c>
      <c r="AC124" s="165">
        <f t="shared" si="19"/>
        <v>0</v>
      </c>
      <c r="AD124" s="165">
        <f t="shared" si="19"/>
        <v>0</v>
      </c>
      <c r="AE124" s="165">
        <f t="shared" si="19"/>
        <v>0</v>
      </c>
      <c r="AF124" s="165">
        <f t="shared" si="19"/>
        <v>0</v>
      </c>
      <c r="AG124" s="165">
        <f t="shared" si="19"/>
        <v>0</v>
      </c>
      <c r="AH124" s="165">
        <f t="shared" si="19"/>
        <v>0</v>
      </c>
      <c r="AI124" s="165">
        <f t="shared" si="19"/>
        <v>0</v>
      </c>
      <c r="AJ124" s="165">
        <f t="shared" si="19"/>
        <v>0</v>
      </c>
    </row>
    <row r="125" spans="1:36" outlineLevel="1">
      <c r="A125" s="33"/>
      <c r="B125" s="63" t="s">
        <v>95</v>
      </c>
      <c r="C125" s="36"/>
      <c r="D125" s="36"/>
      <c r="E125" s="36"/>
      <c r="F125" s="165">
        <f t="shared" si="20"/>
        <v>0</v>
      </c>
      <c r="G125" s="165">
        <f t="shared" si="20"/>
        <v>0</v>
      </c>
      <c r="H125" s="165">
        <f t="shared" si="20"/>
        <v>0</v>
      </c>
      <c r="I125" s="165">
        <f t="shared" si="20"/>
        <v>0</v>
      </c>
      <c r="J125" s="165">
        <f t="shared" si="20"/>
        <v>41853.281000000003</v>
      </c>
      <c r="K125" s="165">
        <f t="shared" si="20"/>
        <v>0</v>
      </c>
      <c r="L125" s="165">
        <f t="shared" si="20"/>
        <v>0</v>
      </c>
      <c r="M125" s="165">
        <f t="shared" si="20"/>
        <v>0</v>
      </c>
      <c r="N125" s="165">
        <f t="shared" si="20"/>
        <v>0</v>
      </c>
      <c r="O125" s="165">
        <f t="shared" si="20"/>
        <v>0</v>
      </c>
      <c r="P125" s="165">
        <f t="shared" si="20"/>
        <v>0</v>
      </c>
      <c r="Q125" s="165">
        <f t="shared" si="20"/>
        <v>0</v>
      </c>
      <c r="R125" s="165">
        <f t="shared" si="20"/>
        <v>0</v>
      </c>
      <c r="S125" s="165">
        <f t="shared" si="20"/>
        <v>0</v>
      </c>
      <c r="T125" s="165">
        <f t="shared" si="20"/>
        <v>0</v>
      </c>
      <c r="U125" s="165">
        <f t="shared" si="20"/>
        <v>0</v>
      </c>
      <c r="V125" s="165">
        <f t="shared" si="19"/>
        <v>0</v>
      </c>
      <c r="W125" s="165">
        <f t="shared" ref="G125:AJ132" si="21">W51-V51</f>
        <v>0</v>
      </c>
      <c r="X125" s="165">
        <f t="shared" si="21"/>
        <v>0</v>
      </c>
      <c r="Y125" s="165">
        <f t="shared" si="21"/>
        <v>0</v>
      </c>
      <c r="Z125" s="165">
        <f t="shared" si="21"/>
        <v>0</v>
      </c>
      <c r="AA125" s="165">
        <f t="shared" si="21"/>
        <v>0</v>
      </c>
      <c r="AB125" s="165">
        <f t="shared" si="21"/>
        <v>0</v>
      </c>
      <c r="AC125" s="165">
        <f t="shared" si="21"/>
        <v>0</v>
      </c>
      <c r="AD125" s="165">
        <f t="shared" si="21"/>
        <v>0</v>
      </c>
      <c r="AE125" s="165">
        <f t="shared" si="21"/>
        <v>0</v>
      </c>
      <c r="AF125" s="165">
        <f t="shared" si="21"/>
        <v>0</v>
      </c>
      <c r="AG125" s="165">
        <f t="shared" si="21"/>
        <v>0</v>
      </c>
      <c r="AH125" s="165">
        <f t="shared" si="21"/>
        <v>0</v>
      </c>
      <c r="AI125" s="165">
        <f t="shared" si="21"/>
        <v>0</v>
      </c>
      <c r="AJ125" s="165">
        <f t="shared" si="21"/>
        <v>0</v>
      </c>
    </row>
    <row r="126" spans="1:36" outlineLevel="1">
      <c r="A126" s="33"/>
      <c r="B126" s="63" t="s">
        <v>99</v>
      </c>
      <c r="C126" s="36"/>
      <c r="D126" s="36"/>
      <c r="E126" s="36"/>
      <c r="F126" s="165">
        <f t="shared" si="20"/>
        <v>0</v>
      </c>
      <c r="G126" s="165">
        <f t="shared" si="21"/>
        <v>0</v>
      </c>
      <c r="H126" s="165">
        <f t="shared" si="21"/>
        <v>0</v>
      </c>
      <c r="I126" s="165">
        <f t="shared" si="21"/>
        <v>0</v>
      </c>
      <c r="J126" s="165">
        <f t="shared" si="21"/>
        <v>9.9999999999994316E-2</v>
      </c>
      <c r="K126" s="165">
        <f t="shared" si="21"/>
        <v>0</v>
      </c>
      <c r="L126" s="165">
        <f t="shared" si="21"/>
        <v>0</v>
      </c>
      <c r="M126" s="165">
        <f t="shared" si="21"/>
        <v>0</v>
      </c>
      <c r="N126" s="165">
        <f t="shared" si="21"/>
        <v>0</v>
      </c>
      <c r="O126" s="165">
        <f t="shared" si="21"/>
        <v>0</v>
      </c>
      <c r="P126" s="165">
        <f t="shared" si="21"/>
        <v>0</v>
      </c>
      <c r="Q126" s="165">
        <f t="shared" si="21"/>
        <v>0</v>
      </c>
      <c r="R126" s="165">
        <f t="shared" si="21"/>
        <v>0</v>
      </c>
      <c r="S126" s="165">
        <f t="shared" si="21"/>
        <v>0</v>
      </c>
      <c r="T126" s="165">
        <f t="shared" si="21"/>
        <v>0</v>
      </c>
      <c r="U126" s="165">
        <f t="shared" si="21"/>
        <v>0</v>
      </c>
      <c r="V126" s="165">
        <f t="shared" si="21"/>
        <v>0</v>
      </c>
      <c r="W126" s="165">
        <f t="shared" si="21"/>
        <v>0</v>
      </c>
      <c r="X126" s="165">
        <f t="shared" si="21"/>
        <v>0</v>
      </c>
      <c r="Y126" s="165">
        <f t="shared" si="21"/>
        <v>0</v>
      </c>
      <c r="Z126" s="165">
        <f t="shared" si="21"/>
        <v>0</v>
      </c>
      <c r="AA126" s="165">
        <f t="shared" si="21"/>
        <v>0</v>
      </c>
      <c r="AB126" s="165">
        <f t="shared" si="21"/>
        <v>0</v>
      </c>
      <c r="AC126" s="165">
        <f t="shared" si="21"/>
        <v>0</v>
      </c>
      <c r="AD126" s="165">
        <f t="shared" si="21"/>
        <v>0</v>
      </c>
      <c r="AE126" s="165">
        <f t="shared" si="21"/>
        <v>0</v>
      </c>
      <c r="AF126" s="165">
        <f t="shared" si="21"/>
        <v>0</v>
      </c>
      <c r="AG126" s="165">
        <f t="shared" si="21"/>
        <v>0</v>
      </c>
      <c r="AH126" s="165">
        <f t="shared" si="21"/>
        <v>0</v>
      </c>
      <c r="AI126" s="165">
        <f t="shared" si="21"/>
        <v>0</v>
      </c>
      <c r="AJ126" s="165">
        <f t="shared" si="21"/>
        <v>0</v>
      </c>
    </row>
    <row r="127" spans="1:36" outlineLevel="1">
      <c r="A127" s="33"/>
      <c r="B127" s="63" t="s">
        <v>100</v>
      </c>
      <c r="C127" s="36"/>
      <c r="D127" s="36"/>
      <c r="E127" s="36"/>
      <c r="F127" s="165">
        <f t="shared" si="20"/>
        <v>0</v>
      </c>
      <c r="G127" s="165">
        <f t="shared" si="21"/>
        <v>0</v>
      </c>
      <c r="H127" s="165">
        <f t="shared" si="21"/>
        <v>0</v>
      </c>
      <c r="I127" s="165">
        <f t="shared" si="21"/>
        <v>0</v>
      </c>
      <c r="J127" s="165">
        <f t="shared" si="21"/>
        <v>2.2699999999999818</v>
      </c>
      <c r="K127" s="165">
        <f t="shared" si="21"/>
        <v>0</v>
      </c>
      <c r="L127" s="165">
        <f t="shared" si="21"/>
        <v>0</v>
      </c>
      <c r="M127" s="165">
        <f t="shared" si="21"/>
        <v>0</v>
      </c>
      <c r="N127" s="165">
        <f t="shared" si="21"/>
        <v>0</v>
      </c>
      <c r="O127" s="165">
        <f t="shared" si="21"/>
        <v>0</v>
      </c>
      <c r="P127" s="165">
        <f t="shared" si="21"/>
        <v>0</v>
      </c>
      <c r="Q127" s="165">
        <f t="shared" si="21"/>
        <v>0</v>
      </c>
      <c r="R127" s="165">
        <f t="shared" si="21"/>
        <v>0</v>
      </c>
      <c r="S127" s="165">
        <f t="shared" si="21"/>
        <v>0</v>
      </c>
      <c r="T127" s="165">
        <f t="shared" si="21"/>
        <v>0</v>
      </c>
      <c r="U127" s="165">
        <f t="shared" si="21"/>
        <v>0</v>
      </c>
      <c r="V127" s="165">
        <f t="shared" si="21"/>
        <v>0</v>
      </c>
      <c r="W127" s="165">
        <f t="shared" si="21"/>
        <v>0</v>
      </c>
      <c r="X127" s="165">
        <f t="shared" si="21"/>
        <v>0</v>
      </c>
      <c r="Y127" s="165">
        <f t="shared" si="21"/>
        <v>0</v>
      </c>
      <c r="Z127" s="165">
        <f t="shared" si="21"/>
        <v>0</v>
      </c>
      <c r="AA127" s="165">
        <f t="shared" si="21"/>
        <v>0</v>
      </c>
      <c r="AB127" s="165">
        <f t="shared" si="21"/>
        <v>0</v>
      </c>
      <c r="AC127" s="165">
        <f t="shared" si="21"/>
        <v>0</v>
      </c>
      <c r="AD127" s="165">
        <f t="shared" si="21"/>
        <v>0</v>
      </c>
      <c r="AE127" s="165">
        <f t="shared" si="21"/>
        <v>0</v>
      </c>
      <c r="AF127" s="165">
        <f t="shared" si="21"/>
        <v>0</v>
      </c>
      <c r="AG127" s="165">
        <f t="shared" si="21"/>
        <v>0</v>
      </c>
      <c r="AH127" s="165">
        <f t="shared" si="21"/>
        <v>0</v>
      </c>
      <c r="AI127" s="165">
        <f t="shared" si="21"/>
        <v>0</v>
      </c>
      <c r="AJ127" s="165">
        <f t="shared" si="21"/>
        <v>0</v>
      </c>
    </row>
    <row r="128" spans="1:36" outlineLevel="1">
      <c r="A128" s="33"/>
      <c r="B128" s="63" t="s">
        <v>96</v>
      </c>
      <c r="C128" s="36"/>
      <c r="D128" s="36"/>
      <c r="E128" s="36"/>
      <c r="F128" s="165">
        <f t="shared" si="20"/>
        <v>0</v>
      </c>
      <c r="G128" s="165">
        <f t="shared" si="21"/>
        <v>0</v>
      </c>
      <c r="H128" s="165">
        <f t="shared" si="21"/>
        <v>0</v>
      </c>
      <c r="I128" s="165">
        <f t="shared" si="21"/>
        <v>0</v>
      </c>
      <c r="J128" s="165">
        <f t="shared" si="21"/>
        <v>1.3899999999999864</v>
      </c>
      <c r="K128" s="165">
        <f t="shared" si="21"/>
        <v>0</v>
      </c>
      <c r="L128" s="165">
        <f t="shared" si="21"/>
        <v>0</v>
      </c>
      <c r="M128" s="165">
        <f t="shared" si="21"/>
        <v>0</v>
      </c>
      <c r="N128" s="165">
        <f t="shared" si="21"/>
        <v>0</v>
      </c>
      <c r="O128" s="165">
        <f t="shared" si="21"/>
        <v>0</v>
      </c>
      <c r="P128" s="165">
        <f t="shared" si="21"/>
        <v>0</v>
      </c>
      <c r="Q128" s="165">
        <f t="shared" si="21"/>
        <v>0</v>
      </c>
      <c r="R128" s="165">
        <f t="shared" si="21"/>
        <v>0</v>
      </c>
      <c r="S128" s="165">
        <f t="shared" si="21"/>
        <v>0</v>
      </c>
      <c r="T128" s="165">
        <f t="shared" si="21"/>
        <v>0</v>
      </c>
      <c r="U128" s="165">
        <f t="shared" si="21"/>
        <v>0</v>
      </c>
      <c r="V128" s="165">
        <f t="shared" si="21"/>
        <v>0</v>
      </c>
      <c r="W128" s="165">
        <f t="shared" si="21"/>
        <v>0</v>
      </c>
      <c r="X128" s="165">
        <f t="shared" si="21"/>
        <v>0</v>
      </c>
      <c r="Y128" s="165">
        <f t="shared" si="21"/>
        <v>0</v>
      </c>
      <c r="Z128" s="165">
        <f t="shared" si="21"/>
        <v>0</v>
      </c>
      <c r="AA128" s="165">
        <f t="shared" si="21"/>
        <v>0</v>
      </c>
      <c r="AB128" s="165">
        <f t="shared" si="21"/>
        <v>0</v>
      </c>
      <c r="AC128" s="165">
        <f t="shared" si="21"/>
        <v>0</v>
      </c>
      <c r="AD128" s="165">
        <f t="shared" si="21"/>
        <v>0</v>
      </c>
      <c r="AE128" s="165">
        <f t="shared" si="21"/>
        <v>0</v>
      </c>
      <c r="AF128" s="165">
        <f t="shared" si="21"/>
        <v>0</v>
      </c>
      <c r="AG128" s="165">
        <f t="shared" si="21"/>
        <v>0</v>
      </c>
      <c r="AH128" s="165">
        <f t="shared" si="21"/>
        <v>0</v>
      </c>
      <c r="AI128" s="165">
        <f t="shared" si="21"/>
        <v>0</v>
      </c>
      <c r="AJ128" s="165">
        <f t="shared" si="21"/>
        <v>0</v>
      </c>
    </row>
    <row r="129" spans="1:37" outlineLevel="1">
      <c r="A129" s="33"/>
      <c r="B129" s="39" t="s">
        <v>19</v>
      </c>
      <c r="C129" s="36"/>
      <c r="D129" s="36"/>
      <c r="E129" s="36"/>
      <c r="F129" s="165">
        <f t="shared" si="20"/>
        <v>0</v>
      </c>
      <c r="G129" s="165">
        <f t="shared" si="21"/>
        <v>0</v>
      </c>
      <c r="H129" s="165">
        <f t="shared" si="21"/>
        <v>0</v>
      </c>
      <c r="I129" s="165">
        <f t="shared" si="21"/>
        <v>0</v>
      </c>
      <c r="J129" s="165">
        <f t="shared" si="21"/>
        <v>4.4000000000000909</v>
      </c>
      <c r="K129" s="165">
        <f t="shared" si="21"/>
        <v>0</v>
      </c>
      <c r="L129" s="165">
        <f t="shared" si="21"/>
        <v>0</v>
      </c>
      <c r="M129" s="165">
        <f t="shared" si="21"/>
        <v>0</v>
      </c>
      <c r="N129" s="165">
        <f t="shared" si="21"/>
        <v>0</v>
      </c>
      <c r="O129" s="165">
        <f t="shared" si="21"/>
        <v>0</v>
      </c>
      <c r="P129" s="165">
        <f t="shared" si="21"/>
        <v>0</v>
      </c>
      <c r="Q129" s="165">
        <f t="shared" si="21"/>
        <v>0</v>
      </c>
      <c r="R129" s="165">
        <f t="shared" si="21"/>
        <v>0</v>
      </c>
      <c r="S129" s="165">
        <f t="shared" si="21"/>
        <v>0</v>
      </c>
      <c r="T129" s="165">
        <f t="shared" si="21"/>
        <v>0</v>
      </c>
      <c r="U129" s="165">
        <f t="shared" si="21"/>
        <v>0</v>
      </c>
      <c r="V129" s="165">
        <f t="shared" si="21"/>
        <v>0</v>
      </c>
      <c r="W129" s="165">
        <f t="shared" si="21"/>
        <v>0</v>
      </c>
      <c r="X129" s="165">
        <f t="shared" si="21"/>
        <v>0</v>
      </c>
      <c r="Y129" s="165">
        <f t="shared" si="21"/>
        <v>0</v>
      </c>
      <c r="Z129" s="165">
        <f t="shared" si="21"/>
        <v>0</v>
      </c>
      <c r="AA129" s="165">
        <f t="shared" si="21"/>
        <v>0</v>
      </c>
      <c r="AB129" s="165">
        <f t="shared" si="21"/>
        <v>0</v>
      </c>
      <c r="AC129" s="165">
        <f t="shared" si="21"/>
        <v>0</v>
      </c>
      <c r="AD129" s="165">
        <f t="shared" si="21"/>
        <v>0</v>
      </c>
      <c r="AE129" s="165">
        <f t="shared" si="21"/>
        <v>0</v>
      </c>
      <c r="AF129" s="165">
        <f t="shared" si="21"/>
        <v>0</v>
      </c>
      <c r="AG129" s="165">
        <f t="shared" si="21"/>
        <v>0</v>
      </c>
      <c r="AH129" s="165">
        <f t="shared" si="21"/>
        <v>0</v>
      </c>
      <c r="AI129" s="165">
        <f t="shared" si="21"/>
        <v>0</v>
      </c>
      <c r="AJ129" s="165">
        <f t="shared" si="21"/>
        <v>0</v>
      </c>
    </row>
    <row r="130" spans="1:37" outlineLevel="1">
      <c r="A130" s="33"/>
      <c r="B130" s="64" t="s">
        <v>97</v>
      </c>
      <c r="C130" s="36"/>
      <c r="D130" s="36"/>
      <c r="E130" s="36"/>
      <c r="F130" s="165">
        <f t="shared" si="20"/>
        <v>0</v>
      </c>
      <c r="G130" s="165">
        <f t="shared" si="21"/>
        <v>0</v>
      </c>
      <c r="H130" s="165">
        <f t="shared" si="21"/>
        <v>0</v>
      </c>
      <c r="I130" s="165">
        <f t="shared" si="21"/>
        <v>0</v>
      </c>
      <c r="J130" s="165">
        <f t="shared" si="21"/>
        <v>0</v>
      </c>
      <c r="K130" s="165">
        <f t="shared" si="21"/>
        <v>0</v>
      </c>
      <c r="L130" s="165">
        <f t="shared" si="21"/>
        <v>0</v>
      </c>
      <c r="M130" s="165">
        <f t="shared" si="21"/>
        <v>0</v>
      </c>
      <c r="N130" s="165">
        <f t="shared" si="21"/>
        <v>0</v>
      </c>
      <c r="O130" s="165">
        <f t="shared" si="21"/>
        <v>0</v>
      </c>
      <c r="P130" s="165">
        <f t="shared" si="21"/>
        <v>0</v>
      </c>
      <c r="Q130" s="165">
        <f t="shared" si="21"/>
        <v>0</v>
      </c>
      <c r="R130" s="165">
        <f t="shared" si="21"/>
        <v>0</v>
      </c>
      <c r="S130" s="165">
        <f t="shared" si="21"/>
        <v>0</v>
      </c>
      <c r="T130" s="165">
        <f t="shared" si="21"/>
        <v>0</v>
      </c>
      <c r="U130" s="165">
        <f t="shared" si="21"/>
        <v>0</v>
      </c>
      <c r="V130" s="165">
        <f t="shared" si="21"/>
        <v>0</v>
      </c>
      <c r="W130" s="165">
        <f t="shared" si="21"/>
        <v>0</v>
      </c>
      <c r="X130" s="165">
        <f t="shared" si="21"/>
        <v>0</v>
      </c>
      <c r="Y130" s="165">
        <f t="shared" si="21"/>
        <v>0</v>
      </c>
      <c r="Z130" s="165">
        <f t="shared" si="21"/>
        <v>0</v>
      </c>
      <c r="AA130" s="165">
        <f t="shared" si="21"/>
        <v>0</v>
      </c>
      <c r="AB130" s="165">
        <f t="shared" si="21"/>
        <v>0</v>
      </c>
      <c r="AC130" s="165">
        <f t="shared" si="21"/>
        <v>0</v>
      </c>
      <c r="AD130" s="165">
        <f t="shared" si="21"/>
        <v>0</v>
      </c>
      <c r="AE130" s="165">
        <f t="shared" si="21"/>
        <v>0</v>
      </c>
      <c r="AF130" s="165">
        <f t="shared" si="21"/>
        <v>0</v>
      </c>
      <c r="AG130" s="165">
        <f t="shared" si="21"/>
        <v>0</v>
      </c>
      <c r="AH130" s="165">
        <f t="shared" si="21"/>
        <v>0</v>
      </c>
      <c r="AI130" s="165">
        <f t="shared" si="21"/>
        <v>0</v>
      </c>
      <c r="AJ130" s="165">
        <f t="shared" si="21"/>
        <v>0</v>
      </c>
    </row>
    <row r="131" spans="1:37" outlineLevel="1">
      <c r="A131" s="33"/>
      <c r="B131" s="65" t="s">
        <v>56</v>
      </c>
      <c r="C131" s="36"/>
      <c r="D131" s="36"/>
      <c r="E131" s="36"/>
      <c r="F131" s="165">
        <f t="shared" si="20"/>
        <v>0</v>
      </c>
      <c r="G131" s="165">
        <f t="shared" si="21"/>
        <v>0</v>
      </c>
      <c r="H131" s="165">
        <f t="shared" si="21"/>
        <v>0</v>
      </c>
      <c r="I131" s="165">
        <f t="shared" si="21"/>
        <v>0</v>
      </c>
      <c r="J131" s="165">
        <f t="shared" si="21"/>
        <v>61034.004000000001</v>
      </c>
      <c r="K131" s="165">
        <f t="shared" si="21"/>
        <v>0</v>
      </c>
      <c r="L131" s="165">
        <f t="shared" si="21"/>
        <v>0</v>
      </c>
      <c r="M131" s="165">
        <f t="shared" si="21"/>
        <v>0</v>
      </c>
      <c r="N131" s="165">
        <f t="shared" si="21"/>
        <v>0</v>
      </c>
      <c r="O131" s="165">
        <f t="shared" si="21"/>
        <v>0</v>
      </c>
      <c r="P131" s="165">
        <f t="shared" si="21"/>
        <v>0</v>
      </c>
      <c r="Q131" s="165">
        <f t="shared" si="21"/>
        <v>0</v>
      </c>
      <c r="R131" s="165">
        <f t="shared" si="21"/>
        <v>0</v>
      </c>
      <c r="S131" s="165">
        <f t="shared" si="21"/>
        <v>0</v>
      </c>
      <c r="T131" s="165">
        <f t="shared" si="21"/>
        <v>0</v>
      </c>
      <c r="U131" s="165">
        <f t="shared" si="21"/>
        <v>0</v>
      </c>
      <c r="V131" s="165">
        <f t="shared" si="21"/>
        <v>0</v>
      </c>
      <c r="W131" s="165">
        <f t="shared" si="21"/>
        <v>0</v>
      </c>
      <c r="X131" s="165">
        <f t="shared" si="21"/>
        <v>0</v>
      </c>
      <c r="Y131" s="165">
        <f t="shared" si="21"/>
        <v>0</v>
      </c>
      <c r="Z131" s="165">
        <f t="shared" si="21"/>
        <v>0</v>
      </c>
      <c r="AA131" s="165">
        <f t="shared" si="21"/>
        <v>0</v>
      </c>
      <c r="AB131" s="165">
        <f t="shared" si="21"/>
        <v>0</v>
      </c>
      <c r="AC131" s="165">
        <f t="shared" si="21"/>
        <v>0</v>
      </c>
      <c r="AD131" s="165">
        <f t="shared" si="21"/>
        <v>0</v>
      </c>
      <c r="AE131" s="165">
        <f t="shared" si="21"/>
        <v>0</v>
      </c>
      <c r="AF131" s="165">
        <f t="shared" si="21"/>
        <v>0</v>
      </c>
      <c r="AG131" s="165">
        <f t="shared" si="21"/>
        <v>0</v>
      </c>
      <c r="AH131" s="165">
        <f t="shared" si="21"/>
        <v>0</v>
      </c>
      <c r="AI131" s="165">
        <f t="shared" si="21"/>
        <v>0</v>
      </c>
      <c r="AJ131" s="165">
        <f t="shared" si="21"/>
        <v>0</v>
      </c>
    </row>
    <row r="132" spans="1:37" outlineLevel="1">
      <c r="A132" s="33"/>
      <c r="B132" s="39" t="s">
        <v>20</v>
      </c>
      <c r="C132" s="36"/>
      <c r="D132" s="36"/>
      <c r="E132" s="36"/>
      <c r="F132" s="165">
        <f t="shared" si="20"/>
        <v>0</v>
      </c>
      <c r="G132" s="165">
        <f t="shared" si="21"/>
        <v>0</v>
      </c>
      <c r="H132" s="165">
        <f t="shared" si="21"/>
        <v>0</v>
      </c>
      <c r="I132" s="165">
        <f t="shared" si="21"/>
        <v>0</v>
      </c>
      <c r="J132" s="165">
        <f t="shared" si="21"/>
        <v>2.2399999999998954</v>
      </c>
      <c r="K132" s="165">
        <f t="shared" si="21"/>
        <v>0</v>
      </c>
      <c r="L132" s="165">
        <f t="shared" si="21"/>
        <v>0</v>
      </c>
      <c r="M132" s="165">
        <f t="shared" si="21"/>
        <v>0</v>
      </c>
      <c r="N132" s="165">
        <f t="shared" si="21"/>
        <v>0</v>
      </c>
      <c r="O132" s="165">
        <f t="shared" si="21"/>
        <v>0</v>
      </c>
      <c r="P132" s="165">
        <f t="shared" si="21"/>
        <v>0</v>
      </c>
      <c r="Q132" s="165">
        <f t="shared" si="21"/>
        <v>0</v>
      </c>
      <c r="R132" s="165">
        <f t="shared" si="21"/>
        <v>0</v>
      </c>
      <c r="S132" s="165">
        <f t="shared" si="21"/>
        <v>0</v>
      </c>
      <c r="T132" s="165">
        <f t="shared" si="21"/>
        <v>0</v>
      </c>
      <c r="U132" s="165">
        <f t="shared" si="21"/>
        <v>0</v>
      </c>
      <c r="V132" s="165">
        <f t="shared" si="21"/>
        <v>0</v>
      </c>
      <c r="W132" s="165">
        <f t="shared" si="21"/>
        <v>0</v>
      </c>
      <c r="X132" s="165">
        <f t="shared" si="21"/>
        <v>0</v>
      </c>
      <c r="Y132" s="165">
        <f t="shared" si="21"/>
        <v>0</v>
      </c>
      <c r="Z132" s="165">
        <f t="shared" si="21"/>
        <v>0</v>
      </c>
      <c r="AA132" s="165">
        <f t="shared" si="21"/>
        <v>0</v>
      </c>
      <c r="AB132" s="165">
        <f t="shared" si="21"/>
        <v>0</v>
      </c>
      <c r="AC132" s="165">
        <f t="shared" si="21"/>
        <v>0</v>
      </c>
      <c r="AD132" s="165">
        <f t="shared" si="21"/>
        <v>0</v>
      </c>
      <c r="AE132" s="165">
        <f t="shared" si="21"/>
        <v>0</v>
      </c>
      <c r="AF132" s="165">
        <f t="shared" si="21"/>
        <v>0</v>
      </c>
      <c r="AG132" s="165">
        <f t="shared" si="21"/>
        <v>0</v>
      </c>
      <c r="AH132" s="165">
        <f t="shared" si="21"/>
        <v>0</v>
      </c>
      <c r="AI132" s="165">
        <f t="shared" si="21"/>
        <v>0</v>
      </c>
      <c r="AJ132" s="165">
        <f t="shared" si="21"/>
        <v>0</v>
      </c>
    </row>
    <row r="133" spans="1:37">
      <c r="A133" s="6"/>
      <c r="B133" s="15"/>
      <c r="C133" s="15"/>
      <c r="D133" s="12"/>
      <c r="E133" s="12"/>
      <c r="F133" s="32"/>
      <c r="H133" s="42"/>
      <c r="I133" s="42"/>
      <c r="J133" s="12"/>
      <c r="K133" s="12" t="s">
        <v>103</v>
      </c>
      <c r="L133" s="12"/>
      <c r="M133" s="12"/>
      <c r="N133" s="12"/>
      <c r="O133" s="12"/>
      <c r="P133" s="12"/>
      <c r="Q133" s="12"/>
      <c r="R133" s="12"/>
    </row>
    <row r="134" spans="1:37">
      <c r="A134" s="6"/>
      <c r="B134" s="15"/>
      <c r="C134" s="15"/>
      <c r="D134" s="12"/>
      <c r="E134" s="12"/>
      <c r="F134" s="32"/>
      <c r="H134" s="42"/>
      <c r="I134" s="42"/>
      <c r="J134" s="12"/>
      <c r="K134" s="12" t="s">
        <v>103</v>
      </c>
      <c r="L134" s="12"/>
      <c r="M134" s="12"/>
      <c r="N134" s="12"/>
      <c r="O134" s="12"/>
      <c r="P134" s="12"/>
      <c r="Q134" s="12"/>
      <c r="R134" s="12"/>
    </row>
    <row r="135" spans="1:37">
      <c r="B135" s="18"/>
      <c r="C135" s="18" t="s">
        <v>58</v>
      </c>
      <c r="D135" s="18" t="s">
        <v>22</v>
      </c>
      <c r="E135" s="35">
        <v>30</v>
      </c>
      <c r="F135" s="35">
        <v>1</v>
      </c>
      <c r="G135" s="35">
        <v>2</v>
      </c>
      <c r="H135" s="35">
        <v>3</v>
      </c>
      <c r="I135" s="35">
        <v>4</v>
      </c>
      <c r="J135" s="35">
        <v>5</v>
      </c>
      <c r="K135" s="35">
        <v>6</v>
      </c>
      <c r="L135" s="35">
        <v>7</v>
      </c>
      <c r="M135" s="35">
        <v>8</v>
      </c>
      <c r="N135" s="35">
        <v>9</v>
      </c>
      <c r="O135" s="35">
        <v>10</v>
      </c>
      <c r="P135" s="35">
        <v>11</v>
      </c>
      <c r="Q135" s="35">
        <v>12</v>
      </c>
      <c r="R135" s="35">
        <v>13</v>
      </c>
      <c r="S135" s="35">
        <v>14</v>
      </c>
      <c r="T135" s="35">
        <v>15</v>
      </c>
      <c r="U135" s="35">
        <v>16</v>
      </c>
      <c r="V135" s="35">
        <v>17</v>
      </c>
      <c r="W135" s="35">
        <v>18</v>
      </c>
      <c r="X135" s="35">
        <v>19</v>
      </c>
      <c r="Y135" s="35">
        <v>20</v>
      </c>
      <c r="Z135" s="35">
        <v>21</v>
      </c>
      <c r="AA135" s="35">
        <v>22</v>
      </c>
      <c r="AB135" s="35">
        <v>23</v>
      </c>
      <c r="AC135" s="35">
        <v>24</v>
      </c>
      <c r="AD135" s="35">
        <v>25</v>
      </c>
      <c r="AE135" s="35">
        <v>26</v>
      </c>
      <c r="AF135" s="35">
        <v>27</v>
      </c>
      <c r="AG135" s="35">
        <v>28</v>
      </c>
      <c r="AH135" s="35">
        <v>29</v>
      </c>
      <c r="AI135" s="35">
        <v>30</v>
      </c>
      <c r="AJ135" s="35">
        <v>31</v>
      </c>
    </row>
    <row r="136" spans="1:37">
      <c r="B136" s="26" t="s">
        <v>73</v>
      </c>
      <c r="C136" s="26"/>
      <c r="D136" s="26">
        <v>3200</v>
      </c>
      <c r="E136" s="27"/>
      <c r="F136" s="27">
        <f>((F33+F34)-(E33+E34))*$D$136</f>
        <v>0</v>
      </c>
      <c r="G136" s="27">
        <f t="shared" ref="G136:AJ136" si="22">((G33+G34)-(F33+F34))*$D$136</f>
        <v>0</v>
      </c>
      <c r="H136" s="27">
        <f t="shared" si="22"/>
        <v>0</v>
      </c>
      <c r="I136" s="27">
        <f t="shared" si="22"/>
        <v>0</v>
      </c>
      <c r="J136" s="27">
        <f t="shared" si="22"/>
        <v>0</v>
      </c>
      <c r="K136" s="27">
        <f t="shared" si="22"/>
        <v>0</v>
      </c>
      <c r="L136" s="27">
        <f t="shared" si="22"/>
        <v>0</v>
      </c>
      <c r="M136" s="27">
        <f t="shared" si="22"/>
        <v>0</v>
      </c>
      <c r="N136" s="27">
        <f t="shared" si="22"/>
        <v>0</v>
      </c>
      <c r="O136" s="27">
        <f t="shared" si="22"/>
        <v>0</v>
      </c>
      <c r="P136" s="27">
        <f t="shared" si="22"/>
        <v>0</v>
      </c>
      <c r="Q136" s="27">
        <f t="shared" si="22"/>
        <v>0</v>
      </c>
      <c r="R136" s="27">
        <f t="shared" si="22"/>
        <v>0</v>
      </c>
      <c r="S136" s="27">
        <f t="shared" si="22"/>
        <v>0</v>
      </c>
      <c r="T136" s="27">
        <f t="shared" si="22"/>
        <v>0</v>
      </c>
      <c r="U136" s="27">
        <f t="shared" si="22"/>
        <v>0</v>
      </c>
      <c r="V136" s="27">
        <f t="shared" si="22"/>
        <v>0</v>
      </c>
      <c r="W136" s="27">
        <f t="shared" si="22"/>
        <v>0</v>
      </c>
      <c r="X136" s="27">
        <f t="shared" si="22"/>
        <v>0</v>
      </c>
      <c r="Y136" s="27">
        <f t="shared" si="22"/>
        <v>0</v>
      </c>
      <c r="Z136" s="27">
        <f t="shared" si="22"/>
        <v>0</v>
      </c>
      <c r="AA136" s="27">
        <f t="shared" si="22"/>
        <v>0</v>
      </c>
      <c r="AB136" s="27">
        <f t="shared" si="22"/>
        <v>0</v>
      </c>
      <c r="AC136" s="27">
        <f t="shared" si="22"/>
        <v>0</v>
      </c>
      <c r="AD136" s="27">
        <f t="shared" si="22"/>
        <v>0</v>
      </c>
      <c r="AE136" s="27">
        <f t="shared" si="22"/>
        <v>0</v>
      </c>
      <c r="AF136" s="27">
        <f t="shared" si="22"/>
        <v>0</v>
      </c>
      <c r="AG136" s="27">
        <f t="shared" si="22"/>
        <v>0</v>
      </c>
      <c r="AH136" s="27">
        <f t="shared" si="22"/>
        <v>0</v>
      </c>
      <c r="AI136" s="27">
        <f t="shared" si="22"/>
        <v>0</v>
      </c>
      <c r="AJ136" s="27">
        <f t="shared" si="22"/>
        <v>0</v>
      </c>
      <c r="AK136" s="27">
        <f>SUM(F136:AJ136)</f>
        <v>0</v>
      </c>
    </row>
    <row r="137" spans="1:37">
      <c r="B137" s="26" t="s">
        <v>74</v>
      </c>
      <c r="C137" s="26"/>
      <c r="D137" s="26">
        <v>1000</v>
      </c>
      <c r="E137" s="27"/>
      <c r="F137" s="27">
        <f>(F37-E37)*$D$137</f>
        <v>0</v>
      </c>
      <c r="G137" s="27">
        <f t="shared" ref="G137:AJ137" si="23">(G37-F37)*$D$137</f>
        <v>0</v>
      </c>
      <c r="H137" s="27">
        <f t="shared" si="23"/>
        <v>0</v>
      </c>
      <c r="I137" s="27">
        <f t="shared" si="23"/>
        <v>0</v>
      </c>
      <c r="J137" s="27">
        <f t="shared" si="23"/>
        <v>2799.9999999997272</v>
      </c>
      <c r="K137" s="27">
        <f t="shared" si="23"/>
        <v>0</v>
      </c>
      <c r="L137" s="27">
        <f t="shared" si="23"/>
        <v>0</v>
      </c>
      <c r="M137" s="27">
        <f t="shared" si="23"/>
        <v>0</v>
      </c>
      <c r="N137" s="27">
        <f t="shared" si="23"/>
        <v>0</v>
      </c>
      <c r="O137" s="27">
        <f t="shared" si="23"/>
        <v>0</v>
      </c>
      <c r="P137" s="27">
        <f t="shared" si="23"/>
        <v>0</v>
      </c>
      <c r="Q137" s="27">
        <f t="shared" si="23"/>
        <v>0</v>
      </c>
      <c r="R137" s="27">
        <f t="shared" si="23"/>
        <v>0</v>
      </c>
      <c r="S137" s="27">
        <f t="shared" si="23"/>
        <v>0</v>
      </c>
      <c r="T137" s="27">
        <f t="shared" si="23"/>
        <v>0</v>
      </c>
      <c r="U137" s="27">
        <f t="shared" si="23"/>
        <v>0</v>
      </c>
      <c r="V137" s="27">
        <f t="shared" si="23"/>
        <v>0</v>
      </c>
      <c r="W137" s="27">
        <f t="shared" si="23"/>
        <v>0</v>
      </c>
      <c r="X137" s="27">
        <f t="shared" si="23"/>
        <v>0</v>
      </c>
      <c r="Y137" s="27">
        <f t="shared" si="23"/>
        <v>0</v>
      </c>
      <c r="Z137" s="27">
        <f t="shared" si="23"/>
        <v>0</v>
      </c>
      <c r="AA137" s="27">
        <f t="shared" si="23"/>
        <v>0</v>
      </c>
      <c r="AB137" s="27">
        <f t="shared" si="23"/>
        <v>0</v>
      </c>
      <c r="AC137" s="27">
        <f t="shared" si="23"/>
        <v>0</v>
      </c>
      <c r="AD137" s="27">
        <f t="shared" si="23"/>
        <v>0</v>
      </c>
      <c r="AE137" s="27">
        <f t="shared" si="23"/>
        <v>0</v>
      </c>
      <c r="AF137" s="27">
        <f t="shared" si="23"/>
        <v>0</v>
      </c>
      <c r="AG137" s="27">
        <f t="shared" si="23"/>
        <v>0</v>
      </c>
      <c r="AH137" s="27">
        <f t="shared" si="23"/>
        <v>0</v>
      </c>
      <c r="AI137" s="27">
        <f t="shared" si="23"/>
        <v>0</v>
      </c>
      <c r="AJ137" s="27">
        <f t="shared" si="23"/>
        <v>0</v>
      </c>
      <c r="AK137" s="27">
        <f t="shared" ref="AK137:AK159" si="24">SUM(F137:AJ137)</f>
        <v>2799.9999999997272</v>
      </c>
    </row>
    <row r="138" spans="1:37">
      <c r="B138" s="26" t="s">
        <v>94</v>
      </c>
      <c r="C138" s="26"/>
      <c r="D138" s="26">
        <v>1000</v>
      </c>
      <c r="E138" s="27"/>
      <c r="F138" s="27">
        <f>SUM(F140:F147)</f>
        <v>0</v>
      </c>
      <c r="G138" s="27">
        <f t="shared" ref="G138:AJ138" si="25">SUM(G140:G147)</f>
        <v>0</v>
      </c>
      <c r="H138" s="27">
        <f t="shared" si="25"/>
        <v>0</v>
      </c>
      <c r="I138" s="27">
        <f t="shared" si="25"/>
        <v>0</v>
      </c>
      <c r="J138" s="27">
        <f t="shared" si="25"/>
        <v>41865034.868421376</v>
      </c>
      <c r="K138" s="27">
        <f t="shared" si="25"/>
        <v>0</v>
      </c>
      <c r="L138" s="27">
        <f t="shared" si="25"/>
        <v>0</v>
      </c>
      <c r="M138" s="27">
        <f t="shared" si="25"/>
        <v>0</v>
      </c>
      <c r="N138" s="27">
        <f t="shared" si="25"/>
        <v>0</v>
      </c>
      <c r="O138" s="27">
        <f t="shared" si="25"/>
        <v>0</v>
      </c>
      <c r="P138" s="27">
        <f t="shared" si="25"/>
        <v>0</v>
      </c>
      <c r="Q138" s="27">
        <f t="shared" si="25"/>
        <v>0</v>
      </c>
      <c r="R138" s="27">
        <f t="shared" si="25"/>
        <v>0</v>
      </c>
      <c r="S138" s="27">
        <f t="shared" si="25"/>
        <v>0</v>
      </c>
      <c r="T138" s="27">
        <f t="shared" si="25"/>
        <v>0</v>
      </c>
      <c r="U138" s="27">
        <f t="shared" si="25"/>
        <v>0</v>
      </c>
      <c r="V138" s="27">
        <f t="shared" si="25"/>
        <v>0</v>
      </c>
      <c r="W138" s="27">
        <f t="shared" si="25"/>
        <v>0</v>
      </c>
      <c r="X138" s="27">
        <f t="shared" si="25"/>
        <v>0</v>
      </c>
      <c r="Y138" s="27">
        <f t="shared" si="25"/>
        <v>0</v>
      </c>
      <c r="Z138" s="27">
        <f t="shared" si="25"/>
        <v>0</v>
      </c>
      <c r="AA138" s="27">
        <f t="shared" si="25"/>
        <v>0</v>
      </c>
      <c r="AB138" s="27">
        <f t="shared" si="25"/>
        <v>0</v>
      </c>
      <c r="AC138" s="27">
        <f t="shared" si="25"/>
        <v>0</v>
      </c>
      <c r="AD138" s="27">
        <f t="shared" si="25"/>
        <v>0</v>
      </c>
      <c r="AE138" s="27">
        <f t="shared" si="25"/>
        <v>0</v>
      </c>
      <c r="AF138" s="27">
        <f t="shared" si="25"/>
        <v>0</v>
      </c>
      <c r="AG138" s="27">
        <f t="shared" si="25"/>
        <v>0</v>
      </c>
      <c r="AH138" s="27">
        <f t="shared" si="25"/>
        <v>0</v>
      </c>
      <c r="AI138" s="27">
        <f t="shared" si="25"/>
        <v>0</v>
      </c>
      <c r="AJ138" s="27">
        <f t="shared" si="25"/>
        <v>0</v>
      </c>
      <c r="AK138" s="27">
        <f t="shared" si="24"/>
        <v>41865034.868421376</v>
      </c>
    </row>
    <row r="139" spans="1:37" s="7" customFormat="1">
      <c r="A139" s="10"/>
      <c r="B139" s="29" t="s">
        <v>75</v>
      </c>
      <c r="C139" s="28"/>
      <c r="D139" s="26">
        <v>1000</v>
      </c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>
        <f t="shared" si="24"/>
        <v>0</v>
      </c>
    </row>
    <row r="140" spans="1:37">
      <c r="B140" s="58" t="s">
        <v>76</v>
      </c>
      <c r="C140" s="26"/>
      <c r="D140" s="26">
        <v>1000</v>
      </c>
      <c r="E140" s="27"/>
      <c r="F140" s="27">
        <f t="shared" ref="F140:AJ140" si="26">IF(F164=0,((F37-E37))*$D$140,(((F37-E37)*0.8))*$D$140)</f>
        <v>0</v>
      </c>
      <c r="G140" s="27">
        <f t="shared" si="26"/>
        <v>0</v>
      </c>
      <c r="H140" s="27">
        <f t="shared" si="26"/>
        <v>0</v>
      </c>
      <c r="I140" s="27">
        <f t="shared" si="26"/>
        <v>0</v>
      </c>
      <c r="J140" s="27">
        <f t="shared" si="26"/>
        <v>2799.9999999997272</v>
      </c>
      <c r="K140" s="27">
        <f t="shared" si="26"/>
        <v>0</v>
      </c>
      <c r="L140" s="27">
        <f t="shared" si="26"/>
        <v>0</v>
      </c>
      <c r="M140" s="27">
        <f t="shared" si="26"/>
        <v>0</v>
      </c>
      <c r="N140" s="27">
        <f t="shared" si="26"/>
        <v>0</v>
      </c>
      <c r="O140" s="27">
        <f t="shared" si="26"/>
        <v>0</v>
      </c>
      <c r="P140" s="27">
        <f t="shared" si="26"/>
        <v>0</v>
      </c>
      <c r="Q140" s="27">
        <f t="shared" si="26"/>
        <v>0</v>
      </c>
      <c r="R140" s="27">
        <f t="shared" si="26"/>
        <v>0</v>
      </c>
      <c r="S140" s="27">
        <f t="shared" si="26"/>
        <v>0</v>
      </c>
      <c r="T140" s="27">
        <f t="shared" si="26"/>
        <v>0</v>
      </c>
      <c r="U140" s="27">
        <f t="shared" si="26"/>
        <v>0</v>
      </c>
      <c r="V140" s="27">
        <f t="shared" si="26"/>
        <v>0</v>
      </c>
      <c r="W140" s="27">
        <f t="shared" si="26"/>
        <v>0</v>
      </c>
      <c r="X140" s="27">
        <f t="shared" si="26"/>
        <v>0</v>
      </c>
      <c r="Y140" s="27">
        <f t="shared" si="26"/>
        <v>0</v>
      </c>
      <c r="Z140" s="27">
        <f t="shared" si="26"/>
        <v>0</v>
      </c>
      <c r="AA140" s="27">
        <f t="shared" si="26"/>
        <v>0</v>
      </c>
      <c r="AB140" s="27">
        <f t="shared" si="26"/>
        <v>0</v>
      </c>
      <c r="AC140" s="27">
        <f t="shared" si="26"/>
        <v>0</v>
      </c>
      <c r="AD140" s="27">
        <f t="shared" si="26"/>
        <v>0</v>
      </c>
      <c r="AE140" s="27">
        <f t="shared" si="26"/>
        <v>0</v>
      </c>
      <c r="AF140" s="27">
        <f t="shared" si="26"/>
        <v>0</v>
      </c>
      <c r="AG140" s="27">
        <f t="shared" si="26"/>
        <v>0</v>
      </c>
      <c r="AH140" s="27">
        <f t="shared" si="26"/>
        <v>0</v>
      </c>
      <c r="AI140" s="27">
        <f t="shared" si="26"/>
        <v>0</v>
      </c>
      <c r="AJ140" s="27">
        <f t="shared" si="26"/>
        <v>0</v>
      </c>
      <c r="AK140" s="27">
        <f t="shared" si="24"/>
        <v>2799.9999999997272</v>
      </c>
    </row>
    <row r="141" spans="1:37">
      <c r="B141" s="58" t="s">
        <v>77</v>
      </c>
      <c r="C141" s="26"/>
      <c r="D141" s="26">
        <v>1000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>
        <f t="shared" si="24"/>
        <v>0</v>
      </c>
    </row>
    <row r="142" spans="1:37">
      <c r="B142" s="29" t="s">
        <v>78</v>
      </c>
      <c r="C142" s="26"/>
      <c r="D142" s="26">
        <v>1000</v>
      </c>
      <c r="E142" s="27"/>
      <c r="F142" s="27">
        <f>(F39-E39)*$D$142</f>
        <v>0</v>
      </c>
      <c r="G142" s="27">
        <f t="shared" ref="G142:AJ142" si="27">(G39-F39)*$D$142</f>
        <v>0</v>
      </c>
      <c r="H142" s="27">
        <f t="shared" si="27"/>
        <v>0</v>
      </c>
      <c r="I142" s="27">
        <f t="shared" si="27"/>
        <v>0</v>
      </c>
      <c r="J142" s="27">
        <f t="shared" si="27"/>
        <v>90.000000000003411</v>
      </c>
      <c r="K142" s="27">
        <f t="shared" si="27"/>
        <v>0</v>
      </c>
      <c r="L142" s="27">
        <f t="shared" si="27"/>
        <v>0</v>
      </c>
      <c r="M142" s="27">
        <f t="shared" si="27"/>
        <v>0</v>
      </c>
      <c r="N142" s="27">
        <f t="shared" si="27"/>
        <v>0</v>
      </c>
      <c r="O142" s="27">
        <f t="shared" si="27"/>
        <v>0</v>
      </c>
      <c r="P142" s="27">
        <f t="shared" si="27"/>
        <v>0</v>
      </c>
      <c r="Q142" s="27">
        <f t="shared" si="27"/>
        <v>0</v>
      </c>
      <c r="R142" s="27">
        <f t="shared" si="27"/>
        <v>0</v>
      </c>
      <c r="S142" s="27">
        <f t="shared" si="27"/>
        <v>0</v>
      </c>
      <c r="T142" s="27">
        <f t="shared" si="27"/>
        <v>0</v>
      </c>
      <c r="U142" s="27">
        <f t="shared" si="27"/>
        <v>0</v>
      </c>
      <c r="V142" s="27">
        <f t="shared" si="27"/>
        <v>0</v>
      </c>
      <c r="W142" s="27">
        <f t="shared" si="27"/>
        <v>0</v>
      </c>
      <c r="X142" s="27">
        <f t="shared" si="27"/>
        <v>0</v>
      </c>
      <c r="Y142" s="27">
        <f t="shared" si="27"/>
        <v>0</v>
      </c>
      <c r="Z142" s="27">
        <f t="shared" si="27"/>
        <v>0</v>
      </c>
      <c r="AA142" s="27">
        <f t="shared" si="27"/>
        <v>0</v>
      </c>
      <c r="AB142" s="27">
        <f t="shared" si="27"/>
        <v>0</v>
      </c>
      <c r="AC142" s="27">
        <f t="shared" si="27"/>
        <v>0</v>
      </c>
      <c r="AD142" s="27">
        <f t="shared" si="27"/>
        <v>0</v>
      </c>
      <c r="AE142" s="27">
        <f t="shared" si="27"/>
        <v>0</v>
      </c>
      <c r="AF142" s="27">
        <f t="shared" si="27"/>
        <v>0</v>
      </c>
      <c r="AG142" s="27">
        <f t="shared" si="27"/>
        <v>0</v>
      </c>
      <c r="AH142" s="27">
        <f t="shared" si="27"/>
        <v>0</v>
      </c>
      <c r="AI142" s="27">
        <f t="shared" si="27"/>
        <v>0</v>
      </c>
      <c r="AJ142" s="27">
        <f t="shared" si="27"/>
        <v>0</v>
      </c>
      <c r="AK142" s="27">
        <f t="shared" si="24"/>
        <v>90.000000000003411</v>
      </c>
    </row>
    <row r="143" spans="1:37">
      <c r="B143" s="29" t="s">
        <v>79</v>
      </c>
      <c r="C143" s="26"/>
      <c r="D143" s="26">
        <v>1000</v>
      </c>
      <c r="E143" s="27"/>
      <c r="F143" s="27">
        <f>IFERROR('[3]JANUARI 2018'!E$131/('[3]JANUARI 2018'!E$131+'[3]JANUARI 2018'!E$132)*(F44-E44)*$D$143,0)</f>
        <v>0</v>
      </c>
      <c r="G143" s="27">
        <f>IFERROR('[3]JANUARI 2018'!F$131/('[3]JANUARI 2018'!F$131+'[3]JANUARI 2018'!F$132)*(G44-F44)*$D$143,0)</f>
        <v>0</v>
      </c>
      <c r="H143" s="27">
        <f>IFERROR('[3]JANUARI 2018'!G$131/('[3]JANUARI 2018'!G$131+'[3]JANUARI 2018'!G$132)*(H44-G44)*$D$143,0)</f>
        <v>0</v>
      </c>
      <c r="I143" s="27">
        <f>IFERROR('[3]JANUARI 2018'!H$131/('[3]JANUARI 2018'!H$131+'[3]JANUARI 2018'!H$132)*(I44-H44)*$D$143,0)</f>
        <v>0</v>
      </c>
      <c r="J143" s="27">
        <f>IFERROR('[3]JANUARI 2018'!I$131/('[3]JANUARI 2018'!I$131+'[3]JANUARI 2018'!I$132)*(J44-I44)*$D$143,0)</f>
        <v>3832.6964828485443</v>
      </c>
      <c r="K143" s="27">
        <f>IFERROR('[3]JANUARI 2018'!J$131/('[3]JANUARI 2018'!J$131+'[3]JANUARI 2018'!J$132)*(K44-J44)*$D$143,0)</f>
        <v>0</v>
      </c>
      <c r="L143" s="27">
        <f>IFERROR('[3]JANUARI 2018'!K$131/('[3]JANUARI 2018'!K$131+'[3]JANUARI 2018'!K$132)*(L44-K44)*$D$143,0)</f>
        <v>0</v>
      </c>
      <c r="M143" s="27">
        <f>IFERROR('[3]JANUARI 2018'!L$131/('[3]JANUARI 2018'!L$131+'[3]JANUARI 2018'!L$132)*(M44-L44)*$D$143,0)</f>
        <v>0</v>
      </c>
      <c r="N143" s="27">
        <f>IFERROR('[3]JANUARI 2018'!M$131/('[3]JANUARI 2018'!M$131+'[3]JANUARI 2018'!M$132)*(N44-M44)*$D$143,0)</f>
        <v>0</v>
      </c>
      <c r="O143" s="27">
        <f>IFERROR('[3]JANUARI 2018'!N$131/('[3]JANUARI 2018'!N$131+'[3]JANUARI 2018'!N$132)*(O44-N44)*$D$143,0)</f>
        <v>0</v>
      </c>
      <c r="P143" s="27">
        <f>IFERROR('[3]JANUARI 2018'!O$131/('[3]JANUARI 2018'!O$131+'[3]JANUARI 2018'!O$132)*(P44-O44)*$D$143,0)</f>
        <v>0</v>
      </c>
      <c r="Q143" s="27">
        <f>IFERROR('[3]JANUARI 2018'!P$131/('[3]JANUARI 2018'!P$131+'[3]JANUARI 2018'!P$132)*(Q44-P44)*$D$143,0)</f>
        <v>0</v>
      </c>
      <c r="R143" s="27">
        <f>IFERROR('[3]JANUARI 2018'!Q$131/('[3]JANUARI 2018'!Q$131+'[3]JANUARI 2018'!Q$132)*(R44-Q44)*$D$143,0)</f>
        <v>0</v>
      </c>
      <c r="S143" s="27">
        <f>IFERROR('[3]JANUARI 2018'!R$131/('[3]JANUARI 2018'!R$131+'[3]JANUARI 2018'!R$132)*(S44-R44)*$D$143,0)</f>
        <v>0</v>
      </c>
      <c r="T143" s="27">
        <f>IFERROR('[3]JANUARI 2018'!S$131/('[3]JANUARI 2018'!S$131+'[3]JANUARI 2018'!S$132)*(T44-S44)*$D$143,0)</f>
        <v>0</v>
      </c>
      <c r="U143" s="27">
        <f>IFERROR('[3]JANUARI 2018'!T$131/('[3]JANUARI 2018'!T$131+'[3]JANUARI 2018'!T$132)*(U44-T44)*$D$143,0)</f>
        <v>0</v>
      </c>
      <c r="V143" s="27">
        <f>IFERROR('[3]JANUARI 2018'!U$131/('[3]JANUARI 2018'!U$131+'[3]JANUARI 2018'!U$132)*(V44-U44)*$D$143,0)</f>
        <v>0</v>
      </c>
      <c r="W143" s="27">
        <f>IFERROR('[3]JANUARI 2018'!V$131/('[3]JANUARI 2018'!V$131+'[3]JANUARI 2018'!V$132)*(W44-V44)*$D$143,0)</f>
        <v>0</v>
      </c>
      <c r="X143" s="27">
        <f>IFERROR('[3]JANUARI 2018'!W$131/('[3]JANUARI 2018'!W$131+'[3]JANUARI 2018'!W$132)*(X44-W44)*$D$143,0)</f>
        <v>0</v>
      </c>
      <c r="Y143" s="27">
        <f>IFERROR('[3]JANUARI 2018'!X$131/('[3]JANUARI 2018'!X$131+'[3]JANUARI 2018'!X$132)*(Y44-X44)*$D$143,0)</f>
        <v>0</v>
      </c>
      <c r="Z143" s="27">
        <f>IFERROR('[3]JANUARI 2018'!Y$131/('[3]JANUARI 2018'!Y$131+'[3]JANUARI 2018'!Y$132)*(Z44-Y44)*$D$143,0)</f>
        <v>0</v>
      </c>
      <c r="AA143" s="27">
        <f>IFERROR('[3]JANUARI 2018'!Z$131/('[3]JANUARI 2018'!Z$131+'[3]JANUARI 2018'!Z$132)*(AA44-Z44)*$D$143,0)</f>
        <v>0</v>
      </c>
      <c r="AB143" s="27">
        <f>IFERROR('[3]JANUARI 2018'!AA$131/('[3]JANUARI 2018'!AA$131+'[3]JANUARI 2018'!AA$132)*(AB44-AA44)*$D$143,0)</f>
        <v>0</v>
      </c>
      <c r="AC143" s="27">
        <f>IFERROR('[3]JANUARI 2018'!AB$131/('[3]JANUARI 2018'!AB$131+'[3]JANUARI 2018'!AB$132)*(AC44-AB44)*$D$143,0)</f>
        <v>0</v>
      </c>
      <c r="AD143" s="27">
        <f>IFERROR('[3]JANUARI 2018'!AC$131/('[3]JANUARI 2018'!AC$131+'[3]JANUARI 2018'!AC$132)*(AD44-AC44)*$D$143,0)</f>
        <v>0</v>
      </c>
      <c r="AE143" s="27">
        <f>IFERROR('[3]JANUARI 2018'!AD$131/('[3]JANUARI 2018'!AD$131+'[3]JANUARI 2018'!AD$132)*(AE44-AD44)*$D$143,0)</f>
        <v>0</v>
      </c>
      <c r="AF143" s="27">
        <f>IFERROR('[3]JANUARI 2018'!AE$131/('[3]JANUARI 2018'!AE$131+'[3]JANUARI 2018'!AE$132)*(AF44-AE44)*$D$143,0)</f>
        <v>0</v>
      </c>
      <c r="AG143" s="27">
        <f>IFERROR('[3]JANUARI 2018'!AF$131/('[3]JANUARI 2018'!AF$131+'[3]JANUARI 2018'!AF$132)*(AG44-AF44)*$D$143,0)</f>
        <v>0</v>
      </c>
      <c r="AH143" s="27">
        <f>IFERROR('[3]JANUARI 2018'!AG$131/('[3]JANUARI 2018'!AG$131+'[3]JANUARI 2018'!AG$132)*(AH44-AG44)*$D$143,0)</f>
        <v>0</v>
      </c>
      <c r="AI143" s="27">
        <f>IFERROR('[3]JANUARI 2018'!AH$131/('[3]JANUARI 2018'!AH$131+'[3]JANUARI 2018'!AH$132)*(AI44-AH44)*$D$143,0)</f>
        <v>0</v>
      </c>
      <c r="AJ143" s="27">
        <f>IFERROR('[3]JANUARI 2018'!AI$131/('[3]JANUARI 2018'!AI$131+'[3]JANUARI 2018'!AI$132)*(AJ44-AI44)*$D$143,0)</f>
        <v>0</v>
      </c>
      <c r="AK143" s="27">
        <f t="shared" si="24"/>
        <v>3832.6964828485443</v>
      </c>
    </row>
    <row r="144" spans="1:37">
      <c r="B144" s="29" t="s">
        <v>80</v>
      </c>
      <c r="C144" s="26"/>
      <c r="D144" s="26">
        <v>1000</v>
      </c>
      <c r="E144" s="27"/>
      <c r="F144" s="27">
        <f>(F54-E54)*$D$144</f>
        <v>0</v>
      </c>
      <c r="G144" s="27">
        <f t="shared" ref="G144:AJ144" si="28">(G54-F54)*$D$144</f>
        <v>0</v>
      </c>
      <c r="H144" s="27">
        <f t="shared" si="28"/>
        <v>0</v>
      </c>
      <c r="I144" s="27">
        <f t="shared" si="28"/>
        <v>0</v>
      </c>
      <c r="J144" s="27">
        <f t="shared" si="28"/>
        <v>1389.9999999999864</v>
      </c>
      <c r="K144" s="27">
        <f t="shared" si="28"/>
        <v>0</v>
      </c>
      <c r="L144" s="27">
        <f t="shared" si="28"/>
        <v>0</v>
      </c>
      <c r="M144" s="27">
        <f t="shared" si="28"/>
        <v>0</v>
      </c>
      <c r="N144" s="27">
        <f t="shared" si="28"/>
        <v>0</v>
      </c>
      <c r="O144" s="27">
        <f t="shared" si="28"/>
        <v>0</v>
      </c>
      <c r="P144" s="27">
        <f t="shared" si="28"/>
        <v>0</v>
      </c>
      <c r="Q144" s="27">
        <f t="shared" si="28"/>
        <v>0</v>
      </c>
      <c r="R144" s="27">
        <f t="shared" si="28"/>
        <v>0</v>
      </c>
      <c r="S144" s="27">
        <f t="shared" si="28"/>
        <v>0</v>
      </c>
      <c r="T144" s="27">
        <f t="shared" si="28"/>
        <v>0</v>
      </c>
      <c r="U144" s="27">
        <f t="shared" si="28"/>
        <v>0</v>
      </c>
      <c r="V144" s="27">
        <f t="shared" si="28"/>
        <v>0</v>
      </c>
      <c r="W144" s="27">
        <f t="shared" si="28"/>
        <v>0</v>
      </c>
      <c r="X144" s="27">
        <f t="shared" si="28"/>
        <v>0</v>
      </c>
      <c r="Y144" s="27">
        <f t="shared" si="28"/>
        <v>0</v>
      </c>
      <c r="Z144" s="27">
        <f t="shared" si="28"/>
        <v>0</v>
      </c>
      <c r="AA144" s="27">
        <f t="shared" si="28"/>
        <v>0</v>
      </c>
      <c r="AB144" s="27">
        <f t="shared" si="28"/>
        <v>0</v>
      </c>
      <c r="AC144" s="27">
        <f t="shared" si="28"/>
        <v>0</v>
      </c>
      <c r="AD144" s="27">
        <f t="shared" si="28"/>
        <v>0</v>
      </c>
      <c r="AE144" s="27">
        <f t="shared" si="28"/>
        <v>0</v>
      </c>
      <c r="AF144" s="27">
        <f t="shared" si="28"/>
        <v>0</v>
      </c>
      <c r="AG144" s="27">
        <f t="shared" si="28"/>
        <v>0</v>
      </c>
      <c r="AH144" s="27">
        <f t="shared" si="28"/>
        <v>0</v>
      </c>
      <c r="AI144" s="27">
        <f t="shared" si="28"/>
        <v>0</v>
      </c>
      <c r="AJ144" s="27">
        <f t="shared" si="28"/>
        <v>0</v>
      </c>
      <c r="AK144" s="27">
        <f t="shared" si="24"/>
        <v>1389.9999999999864</v>
      </c>
    </row>
    <row r="145" spans="1:38" outlineLevel="1">
      <c r="B145" s="29" t="s">
        <v>81</v>
      </c>
      <c r="C145" s="26"/>
      <c r="D145" s="26">
        <v>1000</v>
      </c>
      <c r="E145" s="27"/>
      <c r="F145" s="27">
        <f>(F51-E51)*$D$145</f>
        <v>0</v>
      </c>
      <c r="G145" s="27">
        <f t="shared" ref="G145:AJ145" si="29">(G51-F51)*$D$145</f>
        <v>0</v>
      </c>
      <c r="H145" s="27">
        <f t="shared" si="29"/>
        <v>0</v>
      </c>
      <c r="I145" s="27">
        <f t="shared" si="29"/>
        <v>0</v>
      </c>
      <c r="J145" s="27">
        <f t="shared" si="29"/>
        <v>41853281</v>
      </c>
      <c r="K145" s="27">
        <f t="shared" si="29"/>
        <v>0</v>
      </c>
      <c r="L145" s="27">
        <f t="shared" si="29"/>
        <v>0</v>
      </c>
      <c r="M145" s="27">
        <f t="shared" si="29"/>
        <v>0</v>
      </c>
      <c r="N145" s="27">
        <f t="shared" si="29"/>
        <v>0</v>
      </c>
      <c r="O145" s="27">
        <f t="shared" si="29"/>
        <v>0</v>
      </c>
      <c r="P145" s="27">
        <f t="shared" si="29"/>
        <v>0</v>
      </c>
      <c r="Q145" s="27">
        <f t="shared" si="29"/>
        <v>0</v>
      </c>
      <c r="R145" s="27">
        <f t="shared" si="29"/>
        <v>0</v>
      </c>
      <c r="S145" s="27">
        <f t="shared" si="29"/>
        <v>0</v>
      </c>
      <c r="T145" s="27">
        <f t="shared" si="29"/>
        <v>0</v>
      </c>
      <c r="U145" s="27">
        <f t="shared" si="29"/>
        <v>0</v>
      </c>
      <c r="V145" s="27">
        <f t="shared" si="29"/>
        <v>0</v>
      </c>
      <c r="W145" s="27">
        <f t="shared" si="29"/>
        <v>0</v>
      </c>
      <c r="X145" s="27">
        <f t="shared" si="29"/>
        <v>0</v>
      </c>
      <c r="Y145" s="27">
        <f t="shared" si="29"/>
        <v>0</v>
      </c>
      <c r="Z145" s="27">
        <f t="shared" si="29"/>
        <v>0</v>
      </c>
      <c r="AA145" s="27">
        <f t="shared" si="29"/>
        <v>0</v>
      </c>
      <c r="AB145" s="27">
        <f t="shared" si="29"/>
        <v>0</v>
      </c>
      <c r="AC145" s="27">
        <f t="shared" si="29"/>
        <v>0</v>
      </c>
      <c r="AD145" s="27">
        <f t="shared" si="29"/>
        <v>0</v>
      </c>
      <c r="AE145" s="27">
        <f t="shared" si="29"/>
        <v>0</v>
      </c>
      <c r="AF145" s="27">
        <f t="shared" si="29"/>
        <v>0</v>
      </c>
      <c r="AG145" s="27">
        <f t="shared" si="29"/>
        <v>0</v>
      </c>
      <c r="AH145" s="27">
        <f t="shared" si="29"/>
        <v>0</v>
      </c>
      <c r="AI145" s="27">
        <f t="shared" si="29"/>
        <v>0</v>
      </c>
      <c r="AJ145" s="27">
        <f t="shared" si="29"/>
        <v>0</v>
      </c>
      <c r="AK145" s="27">
        <f t="shared" si="24"/>
        <v>41853281</v>
      </c>
    </row>
    <row r="146" spans="1:38" outlineLevel="1">
      <c r="B146" s="29" t="s">
        <v>82</v>
      </c>
      <c r="C146" s="26"/>
      <c r="D146" s="26">
        <v>1000</v>
      </c>
      <c r="E146" s="27"/>
      <c r="F146" s="27">
        <f>2/8*(F48-E48)</f>
        <v>0</v>
      </c>
      <c r="G146" s="27">
        <f t="shared" ref="G146:AJ146" si="30">2/8*(G48-F48)</f>
        <v>0</v>
      </c>
      <c r="H146" s="27">
        <f t="shared" si="30"/>
        <v>0</v>
      </c>
      <c r="I146" s="27">
        <f t="shared" si="30"/>
        <v>0</v>
      </c>
      <c r="J146" s="27">
        <f t="shared" si="30"/>
        <v>0.51000000000000512</v>
      </c>
      <c r="K146" s="27">
        <f t="shared" si="30"/>
        <v>0</v>
      </c>
      <c r="L146" s="27">
        <f t="shared" si="30"/>
        <v>0</v>
      </c>
      <c r="M146" s="27">
        <f t="shared" si="30"/>
        <v>0</v>
      </c>
      <c r="N146" s="27">
        <f t="shared" si="30"/>
        <v>0</v>
      </c>
      <c r="O146" s="27">
        <f t="shared" si="30"/>
        <v>0</v>
      </c>
      <c r="P146" s="27">
        <f t="shared" si="30"/>
        <v>0</v>
      </c>
      <c r="Q146" s="27">
        <f t="shared" si="30"/>
        <v>0</v>
      </c>
      <c r="R146" s="27">
        <f t="shared" si="30"/>
        <v>0</v>
      </c>
      <c r="S146" s="27">
        <f t="shared" si="30"/>
        <v>0</v>
      </c>
      <c r="T146" s="27">
        <f t="shared" si="30"/>
        <v>0</v>
      </c>
      <c r="U146" s="27">
        <f t="shared" si="30"/>
        <v>0</v>
      </c>
      <c r="V146" s="27">
        <f t="shared" si="30"/>
        <v>0</v>
      </c>
      <c r="W146" s="27">
        <f t="shared" si="30"/>
        <v>0</v>
      </c>
      <c r="X146" s="27">
        <f t="shared" si="30"/>
        <v>0</v>
      </c>
      <c r="Y146" s="27">
        <f t="shared" si="30"/>
        <v>0</v>
      </c>
      <c r="Z146" s="27">
        <f t="shared" si="30"/>
        <v>0</v>
      </c>
      <c r="AA146" s="27">
        <f t="shared" si="30"/>
        <v>0</v>
      </c>
      <c r="AB146" s="27">
        <f t="shared" si="30"/>
        <v>0</v>
      </c>
      <c r="AC146" s="27">
        <f t="shared" si="30"/>
        <v>0</v>
      </c>
      <c r="AD146" s="27">
        <f t="shared" si="30"/>
        <v>0</v>
      </c>
      <c r="AE146" s="27">
        <f t="shared" si="30"/>
        <v>0</v>
      </c>
      <c r="AF146" s="27">
        <f t="shared" si="30"/>
        <v>0</v>
      </c>
      <c r="AG146" s="27">
        <f t="shared" si="30"/>
        <v>0</v>
      </c>
      <c r="AH146" s="27">
        <f t="shared" si="30"/>
        <v>0</v>
      </c>
      <c r="AI146" s="27">
        <f t="shared" si="30"/>
        <v>0</v>
      </c>
      <c r="AJ146" s="27">
        <f t="shared" si="30"/>
        <v>0</v>
      </c>
      <c r="AK146" s="27">
        <f t="shared" si="24"/>
        <v>0.51000000000000512</v>
      </c>
    </row>
    <row r="147" spans="1:38">
      <c r="B147" s="29" t="s">
        <v>83</v>
      </c>
      <c r="C147" s="26"/>
      <c r="D147" s="26">
        <v>1000</v>
      </c>
      <c r="E147" s="27"/>
      <c r="F147" s="27">
        <f t="shared" ref="F147:AJ147" si="31">IFERROR((F137/(F137+F151))*((F50-E50)*$D$147),0)</f>
        <v>0</v>
      </c>
      <c r="G147" s="27">
        <f t="shared" si="31"/>
        <v>0</v>
      </c>
      <c r="H147" s="27">
        <f t="shared" si="31"/>
        <v>0</v>
      </c>
      <c r="I147" s="27">
        <f t="shared" si="31"/>
        <v>0</v>
      </c>
      <c r="J147" s="27">
        <f t="shared" si="31"/>
        <v>3640.6619385341041</v>
      </c>
      <c r="K147" s="27">
        <f t="shared" si="31"/>
        <v>0</v>
      </c>
      <c r="L147" s="27">
        <f t="shared" si="31"/>
        <v>0</v>
      </c>
      <c r="M147" s="27">
        <f t="shared" si="31"/>
        <v>0</v>
      </c>
      <c r="N147" s="27">
        <f t="shared" si="31"/>
        <v>0</v>
      </c>
      <c r="O147" s="27">
        <f t="shared" si="31"/>
        <v>0</v>
      </c>
      <c r="P147" s="27">
        <f t="shared" si="31"/>
        <v>0</v>
      </c>
      <c r="Q147" s="27">
        <f t="shared" si="31"/>
        <v>0</v>
      </c>
      <c r="R147" s="27">
        <f t="shared" si="31"/>
        <v>0</v>
      </c>
      <c r="S147" s="27">
        <f t="shared" si="31"/>
        <v>0</v>
      </c>
      <c r="T147" s="27">
        <f t="shared" si="31"/>
        <v>0</v>
      </c>
      <c r="U147" s="27">
        <f t="shared" si="31"/>
        <v>0</v>
      </c>
      <c r="V147" s="27">
        <f t="shared" si="31"/>
        <v>0</v>
      </c>
      <c r="W147" s="27">
        <f t="shared" si="31"/>
        <v>0</v>
      </c>
      <c r="X147" s="27">
        <f t="shared" si="31"/>
        <v>0</v>
      </c>
      <c r="Y147" s="27">
        <f t="shared" si="31"/>
        <v>0</v>
      </c>
      <c r="Z147" s="27">
        <f t="shared" si="31"/>
        <v>0</v>
      </c>
      <c r="AA147" s="27">
        <f t="shared" si="31"/>
        <v>0</v>
      </c>
      <c r="AB147" s="27">
        <f t="shared" si="31"/>
        <v>0</v>
      </c>
      <c r="AC147" s="27">
        <f t="shared" si="31"/>
        <v>0</v>
      </c>
      <c r="AD147" s="27">
        <f t="shared" si="31"/>
        <v>0</v>
      </c>
      <c r="AE147" s="27">
        <f t="shared" si="31"/>
        <v>0</v>
      </c>
      <c r="AF147" s="27">
        <f t="shared" si="31"/>
        <v>0</v>
      </c>
      <c r="AG147" s="27">
        <f t="shared" si="31"/>
        <v>0</v>
      </c>
      <c r="AH147" s="27">
        <f t="shared" si="31"/>
        <v>0</v>
      </c>
      <c r="AI147" s="27">
        <f t="shared" si="31"/>
        <v>0</v>
      </c>
      <c r="AJ147" s="27">
        <f t="shared" si="31"/>
        <v>0</v>
      </c>
      <c r="AK147" s="27">
        <f t="shared" si="24"/>
        <v>3640.6619385341041</v>
      </c>
    </row>
    <row r="148" spans="1:38" outlineLevel="1">
      <c r="B148" s="26"/>
      <c r="C148" s="26"/>
      <c r="D148" s="26">
        <v>1000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>
        <f t="shared" si="24"/>
        <v>0</v>
      </c>
    </row>
    <row r="149" spans="1:38" outlineLevel="1">
      <c r="B149" s="26" t="s">
        <v>93</v>
      </c>
      <c r="C149" s="26"/>
      <c r="D149" s="26">
        <v>1000</v>
      </c>
      <c r="E149" s="27"/>
      <c r="F149" s="27">
        <f>SUM(F150:F157)</f>
        <v>0</v>
      </c>
      <c r="G149" s="27">
        <f t="shared" ref="G149:AJ149" si="32">SUM(G150:G157)</f>
        <v>0</v>
      </c>
      <c r="H149" s="27">
        <f t="shared" si="32"/>
        <v>0</v>
      </c>
      <c r="I149" s="27">
        <f t="shared" si="32"/>
        <v>0</v>
      </c>
      <c r="J149" s="27">
        <f t="shared" si="32"/>
        <v>10936.641578617477</v>
      </c>
      <c r="K149" s="27">
        <f t="shared" si="32"/>
        <v>0</v>
      </c>
      <c r="L149" s="27">
        <f t="shared" si="32"/>
        <v>0</v>
      </c>
      <c r="M149" s="27">
        <f t="shared" si="32"/>
        <v>0</v>
      </c>
      <c r="N149" s="27">
        <f t="shared" si="32"/>
        <v>0</v>
      </c>
      <c r="O149" s="27">
        <f t="shared" si="32"/>
        <v>0</v>
      </c>
      <c r="P149" s="27">
        <f t="shared" si="32"/>
        <v>0</v>
      </c>
      <c r="Q149" s="27">
        <f t="shared" si="32"/>
        <v>0</v>
      </c>
      <c r="R149" s="27">
        <f t="shared" si="32"/>
        <v>0</v>
      </c>
      <c r="S149" s="27">
        <f t="shared" si="32"/>
        <v>0</v>
      </c>
      <c r="T149" s="27">
        <f t="shared" si="32"/>
        <v>0</v>
      </c>
      <c r="U149" s="27">
        <f t="shared" si="32"/>
        <v>0</v>
      </c>
      <c r="V149" s="27">
        <f t="shared" si="32"/>
        <v>0</v>
      </c>
      <c r="W149" s="27">
        <f t="shared" si="32"/>
        <v>0</v>
      </c>
      <c r="X149" s="27">
        <f t="shared" si="32"/>
        <v>0</v>
      </c>
      <c r="Y149" s="27">
        <f t="shared" si="32"/>
        <v>0</v>
      </c>
      <c r="Z149" s="27">
        <f t="shared" si="32"/>
        <v>0</v>
      </c>
      <c r="AA149" s="27">
        <f t="shared" si="32"/>
        <v>0</v>
      </c>
      <c r="AB149" s="27">
        <f t="shared" si="32"/>
        <v>0</v>
      </c>
      <c r="AC149" s="27">
        <f t="shared" si="32"/>
        <v>0</v>
      </c>
      <c r="AD149" s="27">
        <f t="shared" si="32"/>
        <v>0</v>
      </c>
      <c r="AE149" s="27">
        <f t="shared" si="32"/>
        <v>0</v>
      </c>
      <c r="AF149" s="27">
        <f t="shared" si="32"/>
        <v>0</v>
      </c>
      <c r="AG149" s="27">
        <f t="shared" si="32"/>
        <v>0</v>
      </c>
      <c r="AH149" s="27">
        <f t="shared" si="32"/>
        <v>0</v>
      </c>
      <c r="AI149" s="27">
        <f t="shared" si="32"/>
        <v>0</v>
      </c>
      <c r="AJ149" s="27">
        <f t="shared" si="32"/>
        <v>0</v>
      </c>
      <c r="AK149" s="27">
        <f t="shared" si="24"/>
        <v>10936.641578617477</v>
      </c>
    </row>
    <row r="150" spans="1:38" outlineLevel="1">
      <c r="A150" s="6"/>
      <c r="B150" s="29" t="s">
        <v>84</v>
      </c>
      <c r="C150" s="26"/>
      <c r="D150" s="26">
        <v>1000</v>
      </c>
      <c r="E150" s="27"/>
      <c r="F150" s="27">
        <f t="shared" ref="F150:AJ150" si="33">IF(F164=0,((0))*$D$150,(((F37-E37)*0.2)*$D$150))</f>
        <v>0</v>
      </c>
      <c r="G150" s="27">
        <f t="shared" si="33"/>
        <v>0</v>
      </c>
      <c r="H150" s="27">
        <f t="shared" si="33"/>
        <v>0</v>
      </c>
      <c r="I150" s="27">
        <f t="shared" si="33"/>
        <v>0</v>
      </c>
      <c r="J150" s="27">
        <f t="shared" si="33"/>
        <v>0</v>
      </c>
      <c r="K150" s="27">
        <f t="shared" si="33"/>
        <v>0</v>
      </c>
      <c r="L150" s="27">
        <f t="shared" si="33"/>
        <v>0</v>
      </c>
      <c r="M150" s="27">
        <f t="shared" si="33"/>
        <v>0</v>
      </c>
      <c r="N150" s="27">
        <f t="shared" si="33"/>
        <v>0</v>
      </c>
      <c r="O150" s="27">
        <f t="shared" si="33"/>
        <v>0</v>
      </c>
      <c r="P150" s="27">
        <f t="shared" si="33"/>
        <v>0</v>
      </c>
      <c r="Q150" s="27">
        <f t="shared" si="33"/>
        <v>0</v>
      </c>
      <c r="R150" s="27">
        <f t="shared" si="33"/>
        <v>0</v>
      </c>
      <c r="S150" s="27">
        <f t="shared" si="33"/>
        <v>0</v>
      </c>
      <c r="T150" s="27">
        <f t="shared" si="33"/>
        <v>0</v>
      </c>
      <c r="U150" s="27">
        <f t="shared" si="33"/>
        <v>0</v>
      </c>
      <c r="V150" s="27">
        <f t="shared" si="33"/>
        <v>0</v>
      </c>
      <c r="W150" s="27">
        <f t="shared" si="33"/>
        <v>0</v>
      </c>
      <c r="X150" s="27">
        <f t="shared" si="33"/>
        <v>0</v>
      </c>
      <c r="Y150" s="27">
        <f t="shared" si="33"/>
        <v>0</v>
      </c>
      <c r="Z150" s="27">
        <f t="shared" si="33"/>
        <v>0</v>
      </c>
      <c r="AA150" s="27">
        <f t="shared" si="33"/>
        <v>0</v>
      </c>
      <c r="AB150" s="27">
        <f t="shared" si="33"/>
        <v>0</v>
      </c>
      <c r="AC150" s="27">
        <f t="shared" si="33"/>
        <v>0</v>
      </c>
      <c r="AD150" s="27">
        <f t="shared" si="33"/>
        <v>0</v>
      </c>
      <c r="AE150" s="27">
        <f t="shared" si="33"/>
        <v>0</v>
      </c>
      <c r="AF150" s="27">
        <f t="shared" si="33"/>
        <v>0</v>
      </c>
      <c r="AG150" s="27">
        <f t="shared" si="33"/>
        <v>0</v>
      </c>
      <c r="AH150" s="27">
        <f t="shared" si="33"/>
        <v>0</v>
      </c>
      <c r="AI150" s="27">
        <f t="shared" si="33"/>
        <v>0</v>
      </c>
      <c r="AJ150" s="27">
        <f t="shared" si="33"/>
        <v>0</v>
      </c>
      <c r="AK150" s="27">
        <f t="shared" si="24"/>
        <v>0</v>
      </c>
    </row>
    <row r="151" spans="1:38">
      <c r="A151" s="6"/>
      <c r="B151" s="29" t="s">
        <v>71</v>
      </c>
      <c r="C151" s="26"/>
      <c r="D151" s="26">
        <v>1000</v>
      </c>
      <c r="E151" s="27"/>
      <c r="F151" s="27">
        <f>(F43-E43)*$D$151</f>
        <v>0</v>
      </c>
      <c r="G151" s="27">
        <f t="shared" ref="G151:AJ151" si="34">(G43-F43)*$D$151</f>
        <v>0</v>
      </c>
      <c r="H151" s="27">
        <f t="shared" si="34"/>
        <v>0</v>
      </c>
      <c r="I151" s="27">
        <f t="shared" si="34"/>
        <v>0</v>
      </c>
      <c r="J151" s="27">
        <f t="shared" si="34"/>
        <v>1430.0000000000637</v>
      </c>
      <c r="K151" s="27">
        <f t="shared" si="34"/>
        <v>0</v>
      </c>
      <c r="L151" s="27">
        <f t="shared" si="34"/>
        <v>0</v>
      </c>
      <c r="M151" s="27">
        <f t="shared" si="34"/>
        <v>0</v>
      </c>
      <c r="N151" s="27">
        <f t="shared" si="34"/>
        <v>0</v>
      </c>
      <c r="O151" s="27">
        <f t="shared" si="34"/>
        <v>0</v>
      </c>
      <c r="P151" s="27">
        <f t="shared" si="34"/>
        <v>0</v>
      </c>
      <c r="Q151" s="27">
        <f t="shared" si="34"/>
        <v>0</v>
      </c>
      <c r="R151" s="27">
        <f t="shared" si="34"/>
        <v>0</v>
      </c>
      <c r="S151" s="27">
        <f t="shared" si="34"/>
        <v>0</v>
      </c>
      <c r="T151" s="27">
        <f t="shared" si="34"/>
        <v>0</v>
      </c>
      <c r="U151" s="27">
        <f t="shared" si="34"/>
        <v>0</v>
      </c>
      <c r="V151" s="27">
        <f t="shared" si="34"/>
        <v>0</v>
      </c>
      <c r="W151" s="27">
        <f t="shared" si="34"/>
        <v>0</v>
      </c>
      <c r="X151" s="27">
        <f t="shared" si="34"/>
        <v>0</v>
      </c>
      <c r="Y151" s="27">
        <f t="shared" si="34"/>
        <v>0</v>
      </c>
      <c r="Z151" s="27">
        <f t="shared" si="34"/>
        <v>0</v>
      </c>
      <c r="AA151" s="27">
        <f t="shared" si="34"/>
        <v>0</v>
      </c>
      <c r="AB151" s="27">
        <f t="shared" si="34"/>
        <v>0</v>
      </c>
      <c r="AC151" s="27">
        <f t="shared" si="34"/>
        <v>0</v>
      </c>
      <c r="AD151" s="27">
        <f t="shared" si="34"/>
        <v>0</v>
      </c>
      <c r="AE151" s="27">
        <f t="shared" si="34"/>
        <v>0</v>
      </c>
      <c r="AF151" s="27">
        <f t="shared" si="34"/>
        <v>0</v>
      </c>
      <c r="AG151" s="27">
        <f t="shared" si="34"/>
        <v>0</v>
      </c>
      <c r="AH151" s="27">
        <f t="shared" si="34"/>
        <v>0</v>
      </c>
      <c r="AI151" s="27">
        <f t="shared" si="34"/>
        <v>0</v>
      </c>
      <c r="AJ151" s="27">
        <f t="shared" si="34"/>
        <v>0</v>
      </c>
      <c r="AK151" s="27">
        <f t="shared" si="24"/>
        <v>1430.0000000000637</v>
      </c>
    </row>
    <row r="152" spans="1:38" outlineLevel="1">
      <c r="A152" s="6"/>
      <c r="B152" s="29" t="s">
        <v>85</v>
      </c>
      <c r="C152" s="26"/>
      <c r="D152" s="26">
        <v>1000</v>
      </c>
      <c r="E152" s="27"/>
      <c r="F152" s="27">
        <f>(F42-E42)*$D$152</f>
        <v>0</v>
      </c>
      <c r="G152" s="27">
        <f t="shared" ref="G152:AJ152" si="35">(G42-F42)*$D$152</f>
        <v>0</v>
      </c>
      <c r="H152" s="27">
        <f t="shared" si="35"/>
        <v>0</v>
      </c>
      <c r="I152" s="27">
        <f t="shared" si="35"/>
        <v>0</v>
      </c>
      <c r="J152" s="27">
        <f t="shared" si="35"/>
        <v>1579.9999999999272</v>
      </c>
      <c r="K152" s="27">
        <f t="shared" si="35"/>
        <v>0</v>
      </c>
      <c r="L152" s="27">
        <f t="shared" si="35"/>
        <v>0</v>
      </c>
      <c r="M152" s="27">
        <f t="shared" si="35"/>
        <v>0</v>
      </c>
      <c r="N152" s="27">
        <f t="shared" si="35"/>
        <v>0</v>
      </c>
      <c r="O152" s="27">
        <f t="shared" si="35"/>
        <v>0</v>
      </c>
      <c r="P152" s="27">
        <f t="shared" si="35"/>
        <v>0</v>
      </c>
      <c r="Q152" s="27">
        <f t="shared" si="35"/>
        <v>0</v>
      </c>
      <c r="R152" s="27">
        <f t="shared" si="35"/>
        <v>0</v>
      </c>
      <c r="S152" s="27">
        <f t="shared" si="35"/>
        <v>0</v>
      </c>
      <c r="T152" s="27">
        <f t="shared" si="35"/>
        <v>0</v>
      </c>
      <c r="U152" s="27">
        <f t="shared" si="35"/>
        <v>0</v>
      </c>
      <c r="V152" s="27">
        <f t="shared" si="35"/>
        <v>0</v>
      </c>
      <c r="W152" s="27">
        <f t="shared" si="35"/>
        <v>0</v>
      </c>
      <c r="X152" s="27">
        <f t="shared" si="35"/>
        <v>0</v>
      </c>
      <c r="Y152" s="27">
        <f t="shared" si="35"/>
        <v>0</v>
      </c>
      <c r="Z152" s="27">
        <f t="shared" si="35"/>
        <v>0</v>
      </c>
      <c r="AA152" s="27">
        <f t="shared" si="35"/>
        <v>0</v>
      </c>
      <c r="AB152" s="27">
        <f t="shared" si="35"/>
        <v>0</v>
      </c>
      <c r="AC152" s="27">
        <f t="shared" si="35"/>
        <v>0</v>
      </c>
      <c r="AD152" s="27">
        <f t="shared" si="35"/>
        <v>0</v>
      </c>
      <c r="AE152" s="27">
        <f t="shared" si="35"/>
        <v>0</v>
      </c>
      <c r="AF152" s="27">
        <f t="shared" si="35"/>
        <v>0</v>
      </c>
      <c r="AG152" s="27">
        <f t="shared" si="35"/>
        <v>0</v>
      </c>
      <c r="AH152" s="27">
        <f t="shared" si="35"/>
        <v>0</v>
      </c>
      <c r="AI152" s="27">
        <f t="shared" si="35"/>
        <v>0</v>
      </c>
      <c r="AJ152" s="27">
        <f t="shared" si="35"/>
        <v>0</v>
      </c>
      <c r="AK152" s="27">
        <f t="shared" si="24"/>
        <v>1579.9999999999272</v>
      </c>
    </row>
    <row r="153" spans="1:38" outlineLevel="1">
      <c r="A153" s="6"/>
      <c r="B153" s="29" t="s">
        <v>86</v>
      </c>
      <c r="C153" s="26"/>
      <c r="D153" s="26">
        <v>1000</v>
      </c>
      <c r="E153" s="27"/>
      <c r="F153" s="27">
        <f>(F53-E53)*$D$153</f>
        <v>0</v>
      </c>
      <c r="G153" s="27">
        <f t="shared" ref="G153:AJ153" si="36">(G53-F53)*$D$153</f>
        <v>0</v>
      </c>
      <c r="H153" s="27">
        <f t="shared" si="36"/>
        <v>0</v>
      </c>
      <c r="I153" s="27">
        <f t="shared" si="36"/>
        <v>0</v>
      </c>
      <c r="J153" s="27">
        <f t="shared" si="36"/>
        <v>2269.9999999999818</v>
      </c>
      <c r="K153" s="27">
        <f t="shared" si="36"/>
        <v>0</v>
      </c>
      <c r="L153" s="27">
        <f t="shared" si="36"/>
        <v>0</v>
      </c>
      <c r="M153" s="27">
        <f t="shared" si="36"/>
        <v>0</v>
      </c>
      <c r="N153" s="27">
        <f t="shared" si="36"/>
        <v>0</v>
      </c>
      <c r="O153" s="27">
        <f t="shared" si="36"/>
        <v>0</v>
      </c>
      <c r="P153" s="27">
        <f t="shared" si="36"/>
        <v>0</v>
      </c>
      <c r="Q153" s="27">
        <f t="shared" si="36"/>
        <v>0</v>
      </c>
      <c r="R153" s="27">
        <f t="shared" si="36"/>
        <v>0</v>
      </c>
      <c r="S153" s="27">
        <f t="shared" si="36"/>
        <v>0</v>
      </c>
      <c r="T153" s="27">
        <f t="shared" si="36"/>
        <v>0</v>
      </c>
      <c r="U153" s="27">
        <f t="shared" si="36"/>
        <v>0</v>
      </c>
      <c r="V153" s="27">
        <f t="shared" si="36"/>
        <v>0</v>
      </c>
      <c r="W153" s="27">
        <f t="shared" si="36"/>
        <v>0</v>
      </c>
      <c r="X153" s="27">
        <f t="shared" si="36"/>
        <v>0</v>
      </c>
      <c r="Y153" s="27">
        <f t="shared" si="36"/>
        <v>0</v>
      </c>
      <c r="Z153" s="27">
        <f t="shared" si="36"/>
        <v>0</v>
      </c>
      <c r="AA153" s="27">
        <f t="shared" si="36"/>
        <v>0</v>
      </c>
      <c r="AB153" s="27">
        <f t="shared" si="36"/>
        <v>0</v>
      </c>
      <c r="AC153" s="27">
        <f t="shared" si="36"/>
        <v>0</v>
      </c>
      <c r="AD153" s="27">
        <f t="shared" si="36"/>
        <v>0</v>
      </c>
      <c r="AE153" s="27">
        <f t="shared" si="36"/>
        <v>0</v>
      </c>
      <c r="AF153" s="27">
        <f t="shared" si="36"/>
        <v>0</v>
      </c>
      <c r="AG153" s="27">
        <f t="shared" si="36"/>
        <v>0</v>
      </c>
      <c r="AH153" s="27">
        <f t="shared" si="36"/>
        <v>0</v>
      </c>
      <c r="AI153" s="27">
        <f t="shared" si="36"/>
        <v>0</v>
      </c>
      <c r="AJ153" s="27">
        <f t="shared" si="36"/>
        <v>0</v>
      </c>
      <c r="AK153" s="27">
        <f t="shared" si="24"/>
        <v>2269.9999999999818</v>
      </c>
    </row>
    <row r="154" spans="1:38" outlineLevel="1">
      <c r="A154" s="6"/>
      <c r="B154" s="29" t="s">
        <v>87</v>
      </c>
      <c r="C154" s="26"/>
      <c r="D154" s="26">
        <v>1000</v>
      </c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>
        <f t="shared" si="24"/>
        <v>0</v>
      </c>
    </row>
    <row r="155" spans="1:38">
      <c r="A155" s="6"/>
      <c r="B155" s="29" t="s">
        <v>79</v>
      </c>
      <c r="C155" s="26"/>
      <c r="D155" s="26">
        <v>1000</v>
      </c>
      <c r="E155" s="27"/>
      <c r="F155" s="27">
        <f>IFERROR('[3]JANUARI 2018'!E$132/('[3]JANUARI 2018'!E$131+'[3]JANUARI 2018'!E$132)*(F44-E44)*$D$155,0)</f>
        <v>0</v>
      </c>
      <c r="G155" s="27">
        <f>IFERROR('[3]JANUARI 2018'!F$132/('[3]JANUARI 2018'!F$131+'[3]JANUARI 2018'!F$132)*(G44-F44)*$D$155,0)</f>
        <v>0</v>
      </c>
      <c r="H155" s="27">
        <f>IFERROR('[3]JANUARI 2018'!G$132/('[3]JANUARI 2018'!G$131+'[3]JANUARI 2018'!G$132)*(H44-G44)*$D$155,0)</f>
        <v>0</v>
      </c>
      <c r="I155" s="27">
        <f>IFERROR('[3]JANUARI 2018'!H$132/('[3]JANUARI 2018'!H$131+'[3]JANUARI 2018'!H$132)*(I44-H44)*$D$155,0)</f>
        <v>0</v>
      </c>
      <c r="J155" s="27">
        <f>IFERROR('[3]JANUARI 2018'!I$132/('[3]JANUARI 2018'!I$131+'[3]JANUARI 2018'!I$132)*(J44-I44)*$D$155,0)</f>
        <v>2267.3035171515921</v>
      </c>
      <c r="K155" s="27">
        <f>IFERROR('[3]JANUARI 2018'!J$132/('[3]JANUARI 2018'!J$131+'[3]JANUARI 2018'!J$132)*(K44-J44)*$D$155,0)</f>
        <v>0</v>
      </c>
      <c r="L155" s="27">
        <f>IFERROR('[3]JANUARI 2018'!K$132/('[3]JANUARI 2018'!K$131+'[3]JANUARI 2018'!K$132)*(L44-K44)*$D$155,0)</f>
        <v>0</v>
      </c>
      <c r="M155" s="27">
        <f>IFERROR('[3]JANUARI 2018'!L$132/('[3]JANUARI 2018'!L$131+'[3]JANUARI 2018'!L$132)*(M44-L44)*$D$155,0)</f>
        <v>0</v>
      </c>
      <c r="N155" s="27">
        <f>IFERROR('[3]JANUARI 2018'!M$132/('[3]JANUARI 2018'!M$131+'[3]JANUARI 2018'!M$132)*(N44-M44)*$D$155,0)</f>
        <v>0</v>
      </c>
      <c r="O155" s="27">
        <f>IFERROR('[3]JANUARI 2018'!N$132/('[3]JANUARI 2018'!N$131+'[3]JANUARI 2018'!N$132)*(O44-N44)*$D$155,0)</f>
        <v>0</v>
      </c>
      <c r="P155" s="27">
        <f>IFERROR('[3]JANUARI 2018'!O$132/('[3]JANUARI 2018'!O$131+'[3]JANUARI 2018'!O$132)*(P44-O44)*$D$155,0)</f>
        <v>0</v>
      </c>
      <c r="Q155" s="27">
        <f>IFERROR('[3]JANUARI 2018'!P$132/('[3]JANUARI 2018'!P$131+'[3]JANUARI 2018'!P$132)*(Q44-P44)*$D$155,0)</f>
        <v>0</v>
      </c>
      <c r="R155" s="27">
        <f>IFERROR('[3]JANUARI 2018'!Q$132/('[3]JANUARI 2018'!Q$131+'[3]JANUARI 2018'!Q$132)*(R44-Q44)*$D$155,0)</f>
        <v>0</v>
      </c>
      <c r="S155" s="27">
        <f>IFERROR('[3]JANUARI 2018'!R$132/('[3]JANUARI 2018'!R$131+'[3]JANUARI 2018'!R$132)*(S44-R44)*$D$155,0)</f>
        <v>0</v>
      </c>
      <c r="T155" s="27">
        <f>IFERROR('[3]JANUARI 2018'!S$132/('[3]JANUARI 2018'!S$131+'[3]JANUARI 2018'!S$132)*(T44-S44)*$D$155,0)</f>
        <v>0</v>
      </c>
      <c r="U155" s="27">
        <f>IFERROR('[3]JANUARI 2018'!T$132/('[3]JANUARI 2018'!T$131+'[3]JANUARI 2018'!T$132)*(U44-T44)*$D$155,0)</f>
        <v>0</v>
      </c>
      <c r="V155" s="27">
        <f>IFERROR('[3]JANUARI 2018'!U$132/('[3]JANUARI 2018'!U$131+'[3]JANUARI 2018'!U$132)*(V44-U44)*$D$155,0)</f>
        <v>0</v>
      </c>
      <c r="W155" s="27">
        <f>IFERROR('[3]JANUARI 2018'!V$132/('[3]JANUARI 2018'!V$131+'[3]JANUARI 2018'!V$132)*(W44-V44)*$D$155,0)</f>
        <v>0</v>
      </c>
      <c r="X155" s="27">
        <f>IFERROR('[3]JANUARI 2018'!W$132/('[3]JANUARI 2018'!W$131+'[3]JANUARI 2018'!W$132)*(X44-W44)*$D$155,0)</f>
        <v>0</v>
      </c>
      <c r="Y155" s="27">
        <f>IFERROR('[3]JANUARI 2018'!X$132/('[3]JANUARI 2018'!X$131+'[3]JANUARI 2018'!X$132)*(Y44-X44)*$D$155,0)</f>
        <v>0</v>
      </c>
      <c r="Z155" s="27">
        <f>IFERROR('[3]JANUARI 2018'!Y$132/('[3]JANUARI 2018'!Y$131+'[3]JANUARI 2018'!Y$132)*(Z44-Y44)*$D$155,0)</f>
        <v>0</v>
      </c>
      <c r="AA155" s="27">
        <f>IFERROR('[3]JANUARI 2018'!Z$132/('[3]JANUARI 2018'!Z$131+'[3]JANUARI 2018'!Z$132)*(AA44-Z44)*$D$155,0)</f>
        <v>0</v>
      </c>
      <c r="AB155" s="27">
        <f>IFERROR('[3]JANUARI 2018'!AA$132/('[3]JANUARI 2018'!AA$131+'[3]JANUARI 2018'!AA$132)*(AB44-AA44)*$D$155,0)</f>
        <v>0</v>
      </c>
      <c r="AC155" s="27">
        <f>IFERROR('[3]JANUARI 2018'!AB$132/('[3]JANUARI 2018'!AB$131+'[3]JANUARI 2018'!AB$132)*(AC44-AB44)*$D$155,0)</f>
        <v>0</v>
      </c>
      <c r="AD155" s="27">
        <f>IFERROR('[3]JANUARI 2018'!AC$132/('[3]JANUARI 2018'!AC$131+'[3]JANUARI 2018'!AC$132)*(AD44-AC44)*$D$155,0)</f>
        <v>0</v>
      </c>
      <c r="AE155" s="27">
        <f>IFERROR('[3]JANUARI 2018'!AD$132/('[3]JANUARI 2018'!AD$131+'[3]JANUARI 2018'!AD$132)*(AE44-AD44)*$D$155,0)</f>
        <v>0</v>
      </c>
      <c r="AF155" s="27">
        <f>IFERROR('[3]JANUARI 2018'!AE$132/('[3]JANUARI 2018'!AE$131+'[3]JANUARI 2018'!AE$132)*(AF44-AE44)*$D$155,0)</f>
        <v>0</v>
      </c>
      <c r="AG155" s="27">
        <f>IFERROR('[3]JANUARI 2018'!AF$132/('[3]JANUARI 2018'!AF$131+'[3]JANUARI 2018'!AF$132)*(AG44-AF44)*$D$155,0)</f>
        <v>0</v>
      </c>
      <c r="AH155" s="27">
        <f>IFERROR('[3]JANUARI 2018'!AG$132/('[3]JANUARI 2018'!AG$131+'[3]JANUARI 2018'!AG$132)*(AH44-AG44)*$D$155,0)</f>
        <v>0</v>
      </c>
      <c r="AI155" s="27">
        <f>IFERROR('[3]JANUARI 2018'!AH$132/('[3]JANUARI 2018'!AH$131+'[3]JANUARI 2018'!AH$132)*(AI44-AH44)*$D$155,0)</f>
        <v>0</v>
      </c>
      <c r="AJ155" s="27">
        <f>IFERROR('[3]JANUARI 2018'!AI$132/('[3]JANUARI 2018'!AI$131+'[3]JANUARI 2018'!AI$132)*(AJ44-AI44)*$D$155,0)</f>
        <v>0</v>
      </c>
      <c r="AK155" s="27">
        <f t="shared" si="24"/>
        <v>2267.3035171515921</v>
      </c>
    </row>
    <row r="156" spans="1:38">
      <c r="A156" s="6"/>
      <c r="B156" s="29" t="s">
        <v>82</v>
      </c>
      <c r="C156" s="26"/>
      <c r="D156" s="26">
        <v>1000</v>
      </c>
      <c r="E156" s="27"/>
      <c r="F156" s="27">
        <f>6/8*(F48-E48)*$D$156</f>
        <v>0</v>
      </c>
      <c r="G156" s="27">
        <f t="shared" ref="G156:AJ156" si="37">6/8*(G48-F48)*$D$156</f>
        <v>0</v>
      </c>
      <c r="H156" s="27">
        <f t="shared" si="37"/>
        <v>0</v>
      </c>
      <c r="I156" s="27">
        <f t="shared" si="37"/>
        <v>0</v>
      </c>
      <c r="J156" s="27">
        <f t="shared" si="37"/>
        <v>1530.0000000000155</v>
      </c>
      <c r="K156" s="27">
        <f t="shared" si="37"/>
        <v>0</v>
      </c>
      <c r="L156" s="27">
        <f t="shared" si="37"/>
        <v>0</v>
      </c>
      <c r="M156" s="27">
        <f t="shared" si="37"/>
        <v>0</v>
      </c>
      <c r="N156" s="27">
        <f t="shared" si="37"/>
        <v>0</v>
      </c>
      <c r="O156" s="27">
        <f t="shared" si="37"/>
        <v>0</v>
      </c>
      <c r="P156" s="27">
        <f t="shared" si="37"/>
        <v>0</v>
      </c>
      <c r="Q156" s="27">
        <f t="shared" si="37"/>
        <v>0</v>
      </c>
      <c r="R156" s="27">
        <f t="shared" si="37"/>
        <v>0</v>
      </c>
      <c r="S156" s="27">
        <f t="shared" si="37"/>
        <v>0</v>
      </c>
      <c r="T156" s="27">
        <f t="shared" si="37"/>
        <v>0</v>
      </c>
      <c r="U156" s="27">
        <f t="shared" si="37"/>
        <v>0</v>
      </c>
      <c r="V156" s="27">
        <f t="shared" si="37"/>
        <v>0</v>
      </c>
      <c r="W156" s="27">
        <f t="shared" si="37"/>
        <v>0</v>
      </c>
      <c r="X156" s="27">
        <f t="shared" si="37"/>
        <v>0</v>
      </c>
      <c r="Y156" s="27">
        <f t="shared" si="37"/>
        <v>0</v>
      </c>
      <c r="Z156" s="27">
        <f t="shared" si="37"/>
        <v>0</v>
      </c>
      <c r="AA156" s="27">
        <f t="shared" si="37"/>
        <v>0</v>
      </c>
      <c r="AB156" s="27">
        <f t="shared" si="37"/>
        <v>0</v>
      </c>
      <c r="AC156" s="27">
        <f t="shared" si="37"/>
        <v>0</v>
      </c>
      <c r="AD156" s="27">
        <f t="shared" si="37"/>
        <v>0</v>
      </c>
      <c r="AE156" s="27">
        <f t="shared" si="37"/>
        <v>0</v>
      </c>
      <c r="AF156" s="27">
        <f t="shared" si="37"/>
        <v>0</v>
      </c>
      <c r="AG156" s="27">
        <f t="shared" si="37"/>
        <v>0</v>
      </c>
      <c r="AH156" s="27">
        <f t="shared" si="37"/>
        <v>0</v>
      </c>
      <c r="AI156" s="27">
        <f t="shared" si="37"/>
        <v>0</v>
      </c>
      <c r="AJ156" s="27">
        <f t="shared" si="37"/>
        <v>0</v>
      </c>
      <c r="AK156" s="27">
        <f t="shared" si="24"/>
        <v>1530.0000000000155</v>
      </c>
    </row>
    <row r="157" spans="1:38" outlineLevel="1">
      <c r="A157" s="6"/>
      <c r="B157" s="29" t="s">
        <v>83</v>
      </c>
      <c r="C157" s="26"/>
      <c r="D157" s="26">
        <v>1000</v>
      </c>
      <c r="E157" s="27"/>
      <c r="F157" s="27">
        <f>IFERROR(SUM(F158:F159),0)</f>
        <v>0</v>
      </c>
      <c r="G157" s="27">
        <f t="shared" ref="G157:AJ157" si="38">IFERROR(SUM(G158:G159),0)</f>
        <v>0</v>
      </c>
      <c r="H157" s="27">
        <f t="shared" si="38"/>
        <v>0</v>
      </c>
      <c r="I157" s="27">
        <f t="shared" si="38"/>
        <v>0</v>
      </c>
      <c r="J157" s="27">
        <f t="shared" si="38"/>
        <v>1859.3380614658959</v>
      </c>
      <c r="K157" s="27">
        <f t="shared" si="38"/>
        <v>0</v>
      </c>
      <c r="L157" s="27">
        <f t="shared" si="38"/>
        <v>0</v>
      </c>
      <c r="M157" s="27">
        <f t="shared" si="38"/>
        <v>0</v>
      </c>
      <c r="N157" s="27">
        <f t="shared" si="38"/>
        <v>0</v>
      </c>
      <c r="O157" s="27">
        <f t="shared" si="38"/>
        <v>0</v>
      </c>
      <c r="P157" s="27">
        <f t="shared" si="38"/>
        <v>0</v>
      </c>
      <c r="Q157" s="27">
        <f t="shared" si="38"/>
        <v>0</v>
      </c>
      <c r="R157" s="27">
        <f t="shared" si="38"/>
        <v>0</v>
      </c>
      <c r="S157" s="27">
        <f t="shared" si="38"/>
        <v>0</v>
      </c>
      <c r="T157" s="27">
        <f t="shared" si="38"/>
        <v>0</v>
      </c>
      <c r="U157" s="27">
        <f t="shared" si="38"/>
        <v>0</v>
      </c>
      <c r="V157" s="27">
        <f t="shared" si="38"/>
        <v>0</v>
      </c>
      <c r="W157" s="27">
        <f t="shared" si="38"/>
        <v>0</v>
      </c>
      <c r="X157" s="27">
        <f t="shared" si="38"/>
        <v>0</v>
      </c>
      <c r="Y157" s="27">
        <f t="shared" si="38"/>
        <v>0</v>
      </c>
      <c r="Z157" s="27">
        <f t="shared" si="38"/>
        <v>0</v>
      </c>
      <c r="AA157" s="27">
        <f t="shared" si="38"/>
        <v>0</v>
      </c>
      <c r="AB157" s="27">
        <f t="shared" si="38"/>
        <v>0</v>
      </c>
      <c r="AC157" s="27">
        <f t="shared" si="38"/>
        <v>0</v>
      </c>
      <c r="AD157" s="27">
        <f t="shared" si="38"/>
        <v>0</v>
      </c>
      <c r="AE157" s="27">
        <f t="shared" si="38"/>
        <v>0</v>
      </c>
      <c r="AF157" s="27">
        <f t="shared" si="38"/>
        <v>0</v>
      </c>
      <c r="AG157" s="27">
        <f t="shared" si="38"/>
        <v>0</v>
      </c>
      <c r="AH157" s="27">
        <f t="shared" si="38"/>
        <v>0</v>
      </c>
      <c r="AI157" s="27">
        <f t="shared" si="38"/>
        <v>0</v>
      </c>
      <c r="AJ157" s="27">
        <f t="shared" si="38"/>
        <v>0</v>
      </c>
      <c r="AK157" s="27">
        <f t="shared" si="24"/>
        <v>1859.3380614658959</v>
      </c>
    </row>
    <row r="158" spans="1:38" outlineLevel="1">
      <c r="A158" s="6"/>
      <c r="B158" s="58" t="s">
        <v>84</v>
      </c>
      <c r="C158" s="26"/>
      <c r="D158" s="26">
        <v>1000</v>
      </c>
      <c r="E158" s="27"/>
      <c r="F158" s="27">
        <f t="shared" ref="F158:AJ158" si="39">IF(F164=0,0,(((F37-E37)*0.2))*$D$158)</f>
        <v>0</v>
      </c>
      <c r="G158" s="27">
        <f t="shared" si="39"/>
        <v>0</v>
      </c>
      <c r="H158" s="27">
        <f t="shared" si="39"/>
        <v>0</v>
      </c>
      <c r="I158" s="27">
        <f t="shared" si="39"/>
        <v>0</v>
      </c>
      <c r="J158" s="27">
        <f t="shared" si="39"/>
        <v>0</v>
      </c>
      <c r="K158" s="27">
        <f t="shared" si="39"/>
        <v>0</v>
      </c>
      <c r="L158" s="27">
        <f t="shared" si="39"/>
        <v>0</v>
      </c>
      <c r="M158" s="27">
        <f t="shared" si="39"/>
        <v>0</v>
      </c>
      <c r="N158" s="27">
        <f t="shared" si="39"/>
        <v>0</v>
      </c>
      <c r="O158" s="27">
        <f t="shared" si="39"/>
        <v>0</v>
      </c>
      <c r="P158" s="27">
        <f t="shared" si="39"/>
        <v>0</v>
      </c>
      <c r="Q158" s="27">
        <f t="shared" si="39"/>
        <v>0</v>
      </c>
      <c r="R158" s="27">
        <f t="shared" si="39"/>
        <v>0</v>
      </c>
      <c r="S158" s="27">
        <f t="shared" si="39"/>
        <v>0</v>
      </c>
      <c r="T158" s="27">
        <f t="shared" si="39"/>
        <v>0</v>
      </c>
      <c r="U158" s="27">
        <f t="shared" si="39"/>
        <v>0</v>
      </c>
      <c r="V158" s="27">
        <f t="shared" si="39"/>
        <v>0</v>
      </c>
      <c r="W158" s="27">
        <f t="shared" si="39"/>
        <v>0</v>
      </c>
      <c r="X158" s="27">
        <f t="shared" si="39"/>
        <v>0</v>
      </c>
      <c r="Y158" s="27">
        <f t="shared" si="39"/>
        <v>0</v>
      </c>
      <c r="Z158" s="27">
        <f t="shared" si="39"/>
        <v>0</v>
      </c>
      <c r="AA158" s="27">
        <f t="shared" si="39"/>
        <v>0</v>
      </c>
      <c r="AB158" s="27">
        <f t="shared" si="39"/>
        <v>0</v>
      </c>
      <c r="AC158" s="27">
        <f t="shared" si="39"/>
        <v>0</v>
      </c>
      <c r="AD158" s="27">
        <f t="shared" si="39"/>
        <v>0</v>
      </c>
      <c r="AE158" s="27">
        <f t="shared" si="39"/>
        <v>0</v>
      </c>
      <c r="AF158" s="27">
        <f t="shared" si="39"/>
        <v>0</v>
      </c>
      <c r="AG158" s="27">
        <f t="shared" si="39"/>
        <v>0</v>
      </c>
      <c r="AH158" s="27">
        <f t="shared" si="39"/>
        <v>0</v>
      </c>
      <c r="AI158" s="27">
        <f t="shared" si="39"/>
        <v>0</v>
      </c>
      <c r="AJ158" s="27">
        <f t="shared" si="39"/>
        <v>0</v>
      </c>
      <c r="AK158" s="27">
        <f t="shared" si="24"/>
        <v>0</v>
      </c>
    </row>
    <row r="159" spans="1:38">
      <c r="A159" s="6"/>
      <c r="B159" s="58" t="s">
        <v>71</v>
      </c>
      <c r="C159" s="26"/>
      <c r="D159" s="26">
        <v>1000</v>
      </c>
      <c r="E159" s="27"/>
      <c r="F159" s="27">
        <f t="shared" ref="F159:AJ159" si="40">IFERROR((F151/(F137+F151))*((F50-E50)*$D$159),0)</f>
        <v>0</v>
      </c>
      <c r="G159" s="27">
        <f t="shared" si="40"/>
        <v>0</v>
      </c>
      <c r="H159" s="27">
        <f t="shared" si="40"/>
        <v>0</v>
      </c>
      <c r="I159" s="27">
        <f t="shared" si="40"/>
        <v>0</v>
      </c>
      <c r="J159" s="27">
        <f t="shared" si="40"/>
        <v>1859.3380614658959</v>
      </c>
      <c r="K159" s="27">
        <f t="shared" si="40"/>
        <v>0</v>
      </c>
      <c r="L159" s="27">
        <f t="shared" si="40"/>
        <v>0</v>
      </c>
      <c r="M159" s="27">
        <f t="shared" si="40"/>
        <v>0</v>
      </c>
      <c r="N159" s="27">
        <f t="shared" si="40"/>
        <v>0</v>
      </c>
      <c r="O159" s="27">
        <f t="shared" si="40"/>
        <v>0</v>
      </c>
      <c r="P159" s="27">
        <f t="shared" si="40"/>
        <v>0</v>
      </c>
      <c r="Q159" s="27">
        <f t="shared" si="40"/>
        <v>0</v>
      </c>
      <c r="R159" s="27">
        <f t="shared" si="40"/>
        <v>0</v>
      </c>
      <c r="S159" s="27">
        <f t="shared" si="40"/>
        <v>0</v>
      </c>
      <c r="T159" s="27">
        <f t="shared" si="40"/>
        <v>0</v>
      </c>
      <c r="U159" s="27">
        <f t="shared" si="40"/>
        <v>0</v>
      </c>
      <c r="V159" s="27">
        <f t="shared" si="40"/>
        <v>0</v>
      </c>
      <c r="W159" s="27">
        <f t="shared" si="40"/>
        <v>0</v>
      </c>
      <c r="X159" s="27">
        <f t="shared" si="40"/>
        <v>0</v>
      </c>
      <c r="Y159" s="27">
        <f t="shared" si="40"/>
        <v>0</v>
      </c>
      <c r="Z159" s="27">
        <f t="shared" si="40"/>
        <v>0</v>
      </c>
      <c r="AA159" s="27">
        <f t="shared" si="40"/>
        <v>0</v>
      </c>
      <c r="AB159" s="27">
        <f t="shared" si="40"/>
        <v>0</v>
      </c>
      <c r="AC159" s="27">
        <f t="shared" si="40"/>
        <v>0</v>
      </c>
      <c r="AD159" s="27">
        <f t="shared" si="40"/>
        <v>0</v>
      </c>
      <c r="AE159" s="27">
        <f t="shared" si="40"/>
        <v>0</v>
      </c>
      <c r="AF159" s="27">
        <f t="shared" si="40"/>
        <v>0</v>
      </c>
      <c r="AG159" s="27">
        <f t="shared" si="40"/>
        <v>0</v>
      </c>
      <c r="AH159" s="27">
        <f t="shared" si="40"/>
        <v>0</v>
      </c>
      <c r="AI159" s="27">
        <f t="shared" si="40"/>
        <v>0</v>
      </c>
      <c r="AJ159" s="27">
        <f t="shared" si="40"/>
        <v>0</v>
      </c>
      <c r="AK159" s="27">
        <f t="shared" si="24"/>
        <v>1859.3380614658959</v>
      </c>
      <c r="AL159" s="7"/>
    </row>
    <row r="160" spans="1:38">
      <c r="A160" s="6"/>
      <c r="B160" s="30"/>
      <c r="C160" s="30"/>
      <c r="D160" s="30"/>
      <c r="E160" s="31"/>
      <c r="F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</row>
    <row r="161" spans="1:37" outlineLevel="1">
      <c r="A161" s="33"/>
      <c r="B161" s="34" t="s">
        <v>92</v>
      </c>
      <c r="C161" s="34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</row>
    <row r="162" spans="1:37" ht="15.75" thickBot="1">
      <c r="A162" s="6"/>
      <c r="B162" s="30"/>
      <c r="C162" s="30"/>
      <c r="D162" s="30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</row>
    <row r="163" spans="1:37">
      <c r="A163" s="6"/>
      <c r="B163" s="48" t="s">
        <v>70</v>
      </c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255">
        <f>[2]Summary!$AR$4</f>
        <v>31</v>
      </c>
    </row>
    <row r="164" spans="1:37">
      <c r="A164" s="6"/>
      <c r="B164" s="49" t="s">
        <v>88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256"/>
    </row>
    <row r="165" spans="1:37">
      <c r="A165" s="6"/>
      <c r="B165" s="51" t="s">
        <v>89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256"/>
    </row>
    <row r="166" spans="1:37">
      <c r="A166" s="6"/>
      <c r="B166" s="53" t="s">
        <v>90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256"/>
    </row>
    <row r="167" spans="1:37" ht="15.75" thickBot="1">
      <c r="A167" s="6"/>
      <c r="B167" s="55" t="s">
        <v>91</v>
      </c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257"/>
    </row>
    <row r="168" spans="1:37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37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37">
      <c r="A170" s="6"/>
      <c r="B170" s="12"/>
      <c r="C170" s="12"/>
      <c r="D170" s="12"/>
      <c r="E170" s="12"/>
      <c r="F170" s="4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37">
      <c r="A171" s="6"/>
      <c r="B171" s="12"/>
      <c r="C171" s="12"/>
      <c r="D171" s="12"/>
      <c r="E171" s="29"/>
      <c r="F171" s="4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37">
      <c r="A172" s="59"/>
      <c r="B172" s="12"/>
      <c r="C172" s="12"/>
      <c r="D172" s="12"/>
      <c r="E172" s="29"/>
      <c r="F172" s="4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37">
      <c r="A173" s="6"/>
      <c r="B173" s="12"/>
      <c r="C173" s="12"/>
      <c r="D173" s="12"/>
      <c r="E173" s="12"/>
      <c r="F173" s="4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37">
      <c r="A174" s="6"/>
      <c r="B174" s="12"/>
      <c r="C174" s="12"/>
      <c r="D174" s="12"/>
      <c r="E174" s="12"/>
      <c r="F174" s="4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37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37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23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23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23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23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23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23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23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23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23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23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23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23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23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23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23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  <row r="219" spans="1:23">
      <c r="A219" s="6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6"/>
      <c r="T219" s="6"/>
      <c r="U219" s="6"/>
      <c r="V219" s="6"/>
      <c r="W219" s="6"/>
    </row>
    <row r="220" spans="1:23">
      <c r="A220" s="6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6"/>
      <c r="T220" s="6"/>
      <c r="U220" s="6"/>
      <c r="V220" s="6"/>
      <c r="W220" s="6"/>
    </row>
    <row r="221" spans="1:23">
      <c r="A221" s="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6"/>
      <c r="T221" s="6"/>
      <c r="U221" s="6"/>
      <c r="V221" s="6"/>
      <c r="W221" s="6"/>
    </row>
    <row r="222" spans="1:23">
      <c r="A222" s="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6"/>
      <c r="T222" s="6"/>
      <c r="U222" s="6"/>
      <c r="V222" s="6"/>
      <c r="W222" s="6"/>
    </row>
    <row r="223" spans="1:23">
      <c r="A223" s="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6"/>
      <c r="T223" s="6"/>
      <c r="U223" s="6"/>
      <c r="V223" s="6"/>
      <c r="W223" s="6"/>
    </row>
    <row r="224" spans="1:23">
      <c r="A224" s="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6"/>
      <c r="T224" s="6"/>
      <c r="U224" s="6"/>
      <c r="V224" s="6"/>
      <c r="W224" s="6"/>
    </row>
    <row r="225" spans="1:23">
      <c r="A225" s="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6"/>
      <c r="T225" s="6"/>
      <c r="U225" s="6"/>
      <c r="V225" s="6"/>
      <c r="W225" s="6"/>
    </row>
    <row r="226" spans="1:23">
      <c r="A226" s="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6"/>
      <c r="T226" s="6"/>
      <c r="U226" s="6"/>
      <c r="V226" s="6"/>
      <c r="W226" s="6"/>
    </row>
    <row r="227" spans="1:23">
      <c r="A227" s="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6"/>
      <c r="T227" s="6"/>
      <c r="U227" s="6"/>
      <c r="V227" s="6"/>
      <c r="W227" s="6"/>
    </row>
    <row r="228" spans="1:23">
      <c r="A228" s="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6"/>
      <c r="T228" s="6"/>
      <c r="U228" s="6"/>
      <c r="V228" s="6"/>
      <c r="W228" s="6"/>
    </row>
    <row r="229" spans="1:23">
      <c r="A229" s="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6"/>
      <c r="T229" s="6"/>
      <c r="U229" s="6"/>
      <c r="V229" s="6"/>
      <c r="W229" s="6"/>
    </row>
    <row r="230" spans="1:23">
      <c r="A230" s="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6"/>
      <c r="T230" s="6"/>
      <c r="U230" s="6"/>
      <c r="V230" s="6"/>
      <c r="W230" s="6"/>
    </row>
    <row r="231" spans="1:23">
      <c r="A231" s="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6"/>
      <c r="T231" s="6"/>
      <c r="U231" s="6"/>
      <c r="V231" s="6"/>
      <c r="W231" s="6"/>
    </row>
    <row r="232" spans="1:23">
      <c r="A232" s="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6"/>
      <c r="T232" s="6"/>
      <c r="U232" s="6"/>
      <c r="V232" s="6"/>
      <c r="W232" s="6"/>
    </row>
    <row r="233" spans="1:23">
      <c r="A233" s="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6"/>
      <c r="T233" s="6"/>
      <c r="U233" s="6"/>
      <c r="V233" s="6"/>
      <c r="W233" s="6"/>
    </row>
    <row r="234" spans="1:23">
      <c r="A234" s="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6"/>
      <c r="T234" s="6"/>
      <c r="U234" s="6"/>
      <c r="V234" s="6"/>
      <c r="W234" s="6"/>
    </row>
    <row r="235" spans="1:23">
      <c r="A235" s="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6"/>
      <c r="T235" s="6"/>
      <c r="U235" s="6"/>
      <c r="V235" s="6"/>
      <c r="W235" s="6"/>
    </row>
    <row r="236" spans="1:23">
      <c r="A236" s="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6"/>
      <c r="T236" s="6"/>
      <c r="U236" s="6"/>
      <c r="V236" s="6"/>
      <c r="W236" s="6"/>
    </row>
    <row r="237" spans="1:23">
      <c r="A237" s="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6"/>
      <c r="T237" s="6"/>
      <c r="U237" s="6"/>
      <c r="V237" s="6"/>
      <c r="W237" s="6"/>
    </row>
    <row r="238" spans="1:23">
      <c r="A238" s="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6"/>
      <c r="T238" s="6"/>
      <c r="U238" s="6"/>
      <c r="V238" s="6"/>
      <c r="W238" s="6"/>
    </row>
    <row r="239" spans="1:23">
      <c r="A239" s="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6"/>
      <c r="T239" s="6"/>
      <c r="U239" s="6"/>
      <c r="V239" s="6"/>
      <c r="W239" s="6"/>
    </row>
    <row r="240" spans="1:23">
      <c r="A240" s="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6"/>
      <c r="T240" s="6"/>
      <c r="U240" s="6"/>
      <c r="V240" s="6"/>
      <c r="W240" s="6"/>
    </row>
    <row r="241" spans="1:23">
      <c r="A241" s="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6"/>
      <c r="T241" s="6"/>
      <c r="U241" s="6"/>
      <c r="V241" s="6"/>
      <c r="W241" s="6"/>
    </row>
    <row r="242" spans="1:23">
      <c r="A242" s="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6"/>
      <c r="T242" s="6"/>
      <c r="U242" s="6"/>
      <c r="V242" s="6"/>
      <c r="W242" s="6"/>
    </row>
    <row r="243" spans="1:23">
      <c r="A243" s="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6"/>
      <c r="T243" s="6"/>
      <c r="U243" s="6"/>
      <c r="V243" s="6"/>
      <c r="W243" s="6"/>
    </row>
    <row r="244" spans="1:23">
      <c r="A244" s="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6"/>
      <c r="T244" s="6"/>
      <c r="U244" s="6"/>
      <c r="V244" s="6"/>
      <c r="W244" s="6"/>
    </row>
    <row r="245" spans="1:23">
      <c r="A245" s="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6"/>
      <c r="T245" s="6"/>
      <c r="U245" s="6"/>
      <c r="V245" s="6"/>
      <c r="W245" s="6"/>
    </row>
    <row r="246" spans="1:23">
      <c r="A246" s="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6"/>
      <c r="T246" s="6"/>
      <c r="U246" s="6"/>
      <c r="V246" s="6"/>
      <c r="W246" s="6"/>
    </row>
    <row r="247" spans="1:23">
      <c r="A247" s="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6"/>
      <c r="T247" s="6"/>
      <c r="U247" s="6"/>
      <c r="V247" s="6"/>
      <c r="W247" s="6"/>
    </row>
  </sheetData>
  <mergeCells count="1">
    <mergeCell ref="AK163:AK167"/>
  </mergeCells>
  <conditionalFormatting sqref="C163:AJ167">
    <cfRule type="cellIs" dxfId="11" priority="2" operator="equal">
      <formula>3</formula>
    </cfRule>
    <cfRule type="cellIs" dxfId="10" priority="3" operator="equal">
      <formula>2</formula>
    </cfRule>
    <cfRule type="cellIs" dxfId="9" priority="4" operator="equal">
      <formula>1</formula>
    </cfRule>
  </conditionalFormatting>
  <conditionalFormatting sqref="C167:AJ167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3" sqref="M2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17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:F30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202"/>
      <c r="B3" s="202"/>
      <c r="C3" s="202"/>
      <c r="D3" s="202"/>
      <c r="E3" s="202"/>
      <c r="F3" s="202" t="s">
        <v>108</v>
      </c>
      <c r="G3" s="202" t="s">
        <v>109</v>
      </c>
      <c r="H3" s="202" t="s">
        <v>110</v>
      </c>
      <c r="I3" s="202" t="s">
        <v>111</v>
      </c>
      <c r="J3" s="202" t="s">
        <v>112</v>
      </c>
      <c r="K3" s="202" t="s">
        <v>106</v>
      </c>
      <c r="L3" s="202" t="s">
        <v>107</v>
      </c>
      <c r="M3" s="202" t="s">
        <v>108</v>
      </c>
      <c r="N3" s="202" t="s">
        <v>109</v>
      </c>
      <c r="O3" s="202" t="s">
        <v>110</v>
      </c>
      <c r="P3" s="202" t="s">
        <v>111</v>
      </c>
      <c r="Q3" s="202" t="s">
        <v>112</v>
      </c>
      <c r="R3" s="202" t="s">
        <v>106</v>
      </c>
      <c r="S3" s="202" t="s">
        <v>107</v>
      </c>
      <c r="T3" s="202" t="s">
        <v>108</v>
      </c>
      <c r="U3" s="202" t="s">
        <v>109</v>
      </c>
      <c r="V3" s="202" t="s">
        <v>110</v>
      </c>
      <c r="W3" s="202" t="s">
        <v>111</v>
      </c>
      <c r="X3" s="202" t="s">
        <v>112</v>
      </c>
      <c r="Y3" s="202" t="s">
        <v>106</v>
      </c>
      <c r="Z3" s="202" t="s">
        <v>107</v>
      </c>
      <c r="AA3" s="202" t="s">
        <v>108</v>
      </c>
      <c r="AB3" s="202" t="s">
        <v>109</v>
      </c>
      <c r="AC3" s="202" t="s">
        <v>110</v>
      </c>
      <c r="AD3" s="202" t="s">
        <v>111</v>
      </c>
      <c r="AE3" s="202" t="s">
        <v>112</v>
      </c>
      <c r="AF3" s="202" t="s">
        <v>106</v>
      </c>
      <c r="AG3" s="202" t="s">
        <v>107</v>
      </c>
      <c r="AH3" s="202" t="s">
        <v>108</v>
      </c>
      <c r="AI3" s="202" t="s">
        <v>109</v>
      </c>
      <c r="AJ3" s="202" t="s">
        <v>110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v>5373.2110000000002</v>
      </c>
      <c r="F5" s="37"/>
      <c r="G5" s="37"/>
      <c r="H5" s="37"/>
      <c r="I5" s="247"/>
      <c r="J5" s="247"/>
      <c r="K5" s="37">
        <v>5385.7060000000001</v>
      </c>
      <c r="L5" s="37">
        <v>5389.1869999999999</v>
      </c>
      <c r="M5" s="37">
        <v>5392.8320000000003</v>
      </c>
      <c r="N5" s="37">
        <v>5396.12</v>
      </c>
      <c r="O5" s="37">
        <v>5400.0370000000003</v>
      </c>
      <c r="P5" s="247"/>
      <c r="Q5" s="247"/>
      <c r="R5" s="37">
        <v>5404.8789999999999</v>
      </c>
      <c r="S5" s="37">
        <v>5408.674</v>
      </c>
      <c r="T5" s="37">
        <v>5412.3140000000003</v>
      </c>
      <c r="U5" s="37">
        <v>5416.0249999999996</v>
      </c>
      <c r="V5" s="37">
        <v>5420.0110000000004</v>
      </c>
      <c r="W5" s="247"/>
      <c r="X5" s="247">
        <v>5424.5690000000004</v>
      </c>
      <c r="Y5" s="37">
        <v>5428.0919999999996</v>
      </c>
      <c r="Z5" s="37">
        <v>5432.3069999999998</v>
      </c>
      <c r="AA5" s="37">
        <v>5436.6419999999998</v>
      </c>
      <c r="AB5" s="37">
        <v>5440.723</v>
      </c>
      <c r="AC5" s="37">
        <v>5444.4390000000003</v>
      </c>
      <c r="AD5" s="247"/>
      <c r="AE5" s="247"/>
      <c r="AF5" s="37">
        <v>5449.1710000000003</v>
      </c>
      <c r="AG5" s="37">
        <v>5450.4</v>
      </c>
      <c r="AH5" s="37">
        <v>5451.56</v>
      </c>
      <c r="AI5" s="37">
        <v>5452.7269999999999</v>
      </c>
      <c r="AJ5" s="37">
        <v>5454.1379999999999</v>
      </c>
    </row>
    <row r="6" spans="1:37" outlineLevel="1">
      <c r="A6" s="33"/>
      <c r="B6" s="36" t="s">
        <v>24</v>
      </c>
      <c r="C6" s="67" t="s">
        <v>101</v>
      </c>
      <c r="D6" s="36"/>
      <c r="E6" s="37">
        <v>1050.123</v>
      </c>
      <c r="F6" s="37"/>
      <c r="G6" s="37"/>
      <c r="H6" s="37"/>
      <c r="I6" s="247"/>
      <c r="J6" s="247"/>
      <c r="K6" s="37">
        <v>1052.663</v>
      </c>
      <c r="L6" s="37">
        <v>1053.4760000000001</v>
      </c>
      <c r="M6" s="37">
        <v>1054.1300000000001</v>
      </c>
      <c r="N6" s="37">
        <v>1054.865</v>
      </c>
      <c r="O6" s="37">
        <v>1055.6210000000001</v>
      </c>
      <c r="P6" s="247"/>
      <c r="Q6" s="247"/>
      <c r="R6" s="37">
        <v>1056.5999999999999</v>
      </c>
      <c r="S6" s="37">
        <v>1057.4590000000001</v>
      </c>
      <c r="T6" s="37">
        <v>1058.1469999999999</v>
      </c>
      <c r="U6" s="37">
        <v>1058.9079999999999</v>
      </c>
      <c r="V6" s="37">
        <v>1059.6759999999999</v>
      </c>
      <c r="W6" s="247"/>
      <c r="X6" s="247">
        <v>1060.8040000000001</v>
      </c>
      <c r="Y6" s="37">
        <v>1061.3810000000001</v>
      </c>
      <c r="Z6" s="37">
        <v>1062.1030000000001</v>
      </c>
      <c r="AA6" s="37">
        <v>1063.05</v>
      </c>
      <c r="AB6" s="37">
        <v>1063.7270000000001</v>
      </c>
      <c r="AC6" s="37">
        <v>1064.5219999999999</v>
      </c>
      <c r="AD6" s="247"/>
      <c r="AE6" s="247"/>
      <c r="AF6" s="37">
        <v>1065.4639999999999</v>
      </c>
      <c r="AG6" s="37">
        <v>1065.6849999999999</v>
      </c>
      <c r="AH6" s="37">
        <v>1065.893</v>
      </c>
      <c r="AI6" s="37">
        <v>1066.107</v>
      </c>
      <c r="AJ6" s="37">
        <v>1066.3109999999999</v>
      </c>
    </row>
    <row r="7" spans="1:37" outlineLevel="1">
      <c r="A7" s="33"/>
      <c r="B7" s="39" t="s">
        <v>2</v>
      </c>
      <c r="C7" s="67" t="s">
        <v>102</v>
      </c>
      <c r="D7" s="36"/>
      <c r="E7" s="37">
        <v>13779</v>
      </c>
      <c r="F7" s="37"/>
      <c r="G7" s="37"/>
      <c r="H7" s="37"/>
      <c r="I7" s="247"/>
      <c r="J7" s="247">
        <v>13813</v>
      </c>
      <c r="K7" s="37">
        <v>13826</v>
      </c>
      <c r="L7" s="37">
        <v>13839</v>
      </c>
      <c r="M7" s="37">
        <v>13853</v>
      </c>
      <c r="N7" s="37">
        <v>13865</v>
      </c>
      <c r="O7" s="37">
        <v>13880</v>
      </c>
      <c r="P7" s="247"/>
      <c r="Q7" s="247"/>
      <c r="R7" s="37">
        <v>13898</v>
      </c>
      <c r="S7" s="37">
        <v>13913</v>
      </c>
      <c r="T7" s="37">
        <v>13928</v>
      </c>
      <c r="U7" s="37">
        <v>13940</v>
      </c>
      <c r="V7" s="37">
        <v>13955</v>
      </c>
      <c r="W7" s="247"/>
      <c r="X7" s="247">
        <v>13973</v>
      </c>
      <c r="Y7" s="37">
        <v>13986</v>
      </c>
      <c r="Z7" s="37">
        <v>14002</v>
      </c>
      <c r="AA7" s="37">
        <v>14018</v>
      </c>
      <c r="AB7" s="37">
        <v>14033</v>
      </c>
      <c r="AC7" s="37">
        <v>14047</v>
      </c>
      <c r="AD7" s="247"/>
      <c r="AE7" s="247"/>
      <c r="AF7" s="37">
        <v>14065</v>
      </c>
      <c r="AG7" s="37">
        <v>14069</v>
      </c>
      <c r="AH7" s="37">
        <v>14074</v>
      </c>
      <c r="AI7" s="37">
        <v>14078</v>
      </c>
      <c r="AJ7" s="37">
        <v>14083</v>
      </c>
    </row>
    <row r="8" spans="1:37" outlineLevel="1">
      <c r="A8" s="33"/>
      <c r="B8" s="39" t="s">
        <v>4</v>
      </c>
      <c r="C8" s="67" t="s">
        <v>102</v>
      </c>
      <c r="D8" s="36"/>
      <c r="E8" s="37">
        <v>23921</v>
      </c>
      <c r="F8" s="37"/>
      <c r="G8" s="37"/>
      <c r="H8" s="37"/>
      <c r="I8" s="247"/>
      <c r="J8" s="247"/>
      <c r="K8" s="37"/>
      <c r="L8" s="37"/>
      <c r="M8" s="37"/>
      <c r="N8" s="37"/>
      <c r="O8" s="37"/>
      <c r="P8" s="247"/>
      <c r="Q8" s="247"/>
      <c r="R8" s="37"/>
      <c r="S8" s="37"/>
      <c r="T8" s="37"/>
      <c r="U8" s="37"/>
      <c r="V8" s="37"/>
      <c r="W8" s="247"/>
      <c r="X8" s="247"/>
      <c r="Y8" s="37"/>
      <c r="Z8" s="37"/>
      <c r="AA8" s="37"/>
      <c r="AB8" s="37"/>
      <c r="AC8" s="37"/>
      <c r="AD8" s="247"/>
      <c r="AE8" s="247"/>
      <c r="AF8" s="37"/>
      <c r="AG8" s="37"/>
      <c r="AH8" s="37"/>
      <c r="AI8" s="37"/>
      <c r="AJ8" s="37"/>
    </row>
    <row r="9" spans="1:37" outlineLevel="1">
      <c r="A9" s="33"/>
      <c r="B9" s="39" t="s">
        <v>10</v>
      </c>
      <c r="C9" s="67" t="s">
        <v>102</v>
      </c>
      <c r="D9" s="36"/>
      <c r="E9" s="37">
        <v>2352.3000000000002</v>
      </c>
      <c r="F9" s="37"/>
      <c r="G9" s="37"/>
      <c r="H9" s="37"/>
      <c r="I9" s="247"/>
      <c r="J9" s="247">
        <v>2355.1</v>
      </c>
      <c r="K9" s="37">
        <v>2357.4</v>
      </c>
      <c r="L9" s="37">
        <v>2360.1</v>
      </c>
      <c r="M9" s="37">
        <v>2362.4</v>
      </c>
      <c r="N9" s="37">
        <v>2364.6999999999998</v>
      </c>
      <c r="O9" s="37">
        <v>2367.9</v>
      </c>
      <c r="P9" s="247"/>
      <c r="Q9" s="247"/>
      <c r="R9" s="37">
        <v>2369.8000000000002</v>
      </c>
      <c r="S9" s="37">
        <v>2372.1999999999998</v>
      </c>
      <c r="T9" s="37">
        <v>2374.5</v>
      </c>
      <c r="U9" s="37">
        <v>2377.4</v>
      </c>
      <c r="V9" s="37">
        <v>2380.1</v>
      </c>
      <c r="W9" s="247"/>
      <c r="X9" s="247">
        <v>2382.5</v>
      </c>
      <c r="Y9" s="37">
        <v>2384.9</v>
      </c>
      <c r="Z9" s="37">
        <v>2388.1999999999998</v>
      </c>
      <c r="AA9" s="37">
        <v>2391.6</v>
      </c>
      <c r="AB9" s="37">
        <v>2394.1</v>
      </c>
      <c r="AC9" s="37">
        <v>2397</v>
      </c>
      <c r="AD9" s="247"/>
      <c r="AE9" s="247"/>
      <c r="AF9" s="37">
        <v>2398.5</v>
      </c>
      <c r="AG9" s="37">
        <v>2398.6</v>
      </c>
      <c r="AH9" s="37">
        <v>2398.6999999999998</v>
      </c>
      <c r="AI9" s="37">
        <v>2398.6999999999998</v>
      </c>
      <c r="AJ9" s="37">
        <v>2398.8000000000002</v>
      </c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v>1111.9000000000001</v>
      </c>
      <c r="F10" s="37"/>
      <c r="G10" s="37"/>
      <c r="H10" s="37"/>
      <c r="I10" s="247"/>
      <c r="J10" s="247">
        <v>1113.8</v>
      </c>
      <c r="K10" s="37">
        <v>1115.2</v>
      </c>
      <c r="L10" s="37">
        <v>1117</v>
      </c>
      <c r="M10" s="37">
        <v>1118.4000000000001</v>
      </c>
      <c r="N10" s="37">
        <v>1119.8</v>
      </c>
      <c r="O10" s="37">
        <v>1121.9000000000001</v>
      </c>
      <c r="P10" s="247"/>
      <c r="Q10" s="247"/>
      <c r="R10" s="37">
        <v>1123</v>
      </c>
      <c r="S10" s="37">
        <v>1124.5</v>
      </c>
      <c r="T10" s="37">
        <v>1125.9000000000001</v>
      </c>
      <c r="U10" s="37">
        <v>1127.8</v>
      </c>
      <c r="V10" s="37">
        <v>1129.5</v>
      </c>
      <c r="W10" s="247"/>
      <c r="X10" s="247">
        <v>1130.8</v>
      </c>
      <c r="Y10" s="37">
        <v>1132.3</v>
      </c>
      <c r="Z10" s="37">
        <v>1134.5</v>
      </c>
      <c r="AA10" s="37">
        <v>1136.8</v>
      </c>
      <c r="AB10" s="37">
        <v>1138.4000000000001</v>
      </c>
      <c r="AC10" s="37">
        <v>1140.2</v>
      </c>
      <c r="AD10" s="247"/>
      <c r="AE10" s="247"/>
      <c r="AF10" s="37">
        <v>1141.0999999999999</v>
      </c>
      <c r="AG10" s="37">
        <v>1141.2</v>
      </c>
      <c r="AH10" s="37">
        <v>1141.2</v>
      </c>
      <c r="AI10" s="37">
        <v>1141.2</v>
      </c>
      <c r="AJ10" s="37">
        <v>1141.3</v>
      </c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v>152</v>
      </c>
      <c r="F11" s="37"/>
      <c r="G11" s="37"/>
      <c r="H11" s="37"/>
      <c r="I11" s="247"/>
      <c r="J11" s="247">
        <v>152.09</v>
      </c>
      <c r="K11" s="37">
        <v>152.11000000000001</v>
      </c>
      <c r="L11" s="37">
        <v>152.19999999999999</v>
      </c>
      <c r="M11" s="37">
        <v>152.31</v>
      </c>
      <c r="N11" s="37">
        <v>152.43</v>
      </c>
      <c r="O11" s="37">
        <v>152.54</v>
      </c>
      <c r="P11" s="247"/>
      <c r="Q11" s="247"/>
      <c r="R11" s="37">
        <v>152.62</v>
      </c>
      <c r="S11" s="37">
        <v>152.72</v>
      </c>
      <c r="T11" s="37">
        <v>152.28</v>
      </c>
      <c r="U11" s="37">
        <v>152.91</v>
      </c>
      <c r="V11" s="37">
        <v>152.97999999999999</v>
      </c>
      <c r="W11" s="247"/>
      <c r="X11" s="247">
        <v>152.97999999999999</v>
      </c>
      <c r="Y11" s="37">
        <v>153.01</v>
      </c>
      <c r="Z11" s="37">
        <v>153.1</v>
      </c>
      <c r="AA11" s="37">
        <v>153.19999999999999</v>
      </c>
      <c r="AB11" s="37">
        <v>153.33000000000001</v>
      </c>
      <c r="AC11" s="37">
        <v>153.41</v>
      </c>
      <c r="AD11" s="247"/>
      <c r="AE11" s="247"/>
      <c r="AF11" s="37">
        <v>153.49</v>
      </c>
      <c r="AG11" s="37">
        <v>153.51</v>
      </c>
      <c r="AH11" s="37">
        <v>153.53</v>
      </c>
      <c r="AI11" s="37">
        <v>153.54</v>
      </c>
      <c r="AJ11" s="37">
        <v>153.57</v>
      </c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v>31.460999999999999</v>
      </c>
      <c r="F12" s="37"/>
      <c r="G12" s="37"/>
      <c r="H12" s="37"/>
      <c r="I12" s="247"/>
      <c r="J12" s="247">
        <v>31.547000000000001</v>
      </c>
      <c r="K12" s="37">
        <v>31.649000000000001</v>
      </c>
      <c r="L12" s="37">
        <v>31.940999999999999</v>
      </c>
      <c r="M12" s="37">
        <v>32.088999999999999</v>
      </c>
      <c r="N12" s="37">
        <v>32.209000000000003</v>
      </c>
      <c r="O12" s="37">
        <v>32.298999999999999</v>
      </c>
      <c r="P12" s="247"/>
      <c r="Q12" s="247"/>
      <c r="R12" s="37">
        <v>32.389000000000003</v>
      </c>
      <c r="S12" s="37">
        <v>32.646999999999998</v>
      </c>
      <c r="T12" s="37">
        <v>32.799999999999997</v>
      </c>
      <c r="U12" s="37">
        <v>32.997</v>
      </c>
      <c r="V12" s="37">
        <v>33.082000000000001</v>
      </c>
      <c r="W12" s="247"/>
      <c r="X12" s="247">
        <v>33.220999999999997</v>
      </c>
      <c r="Y12" s="37">
        <v>33.378</v>
      </c>
      <c r="Z12" s="37">
        <v>33.634999999999998</v>
      </c>
      <c r="AA12" s="37">
        <v>33.826999999999998</v>
      </c>
      <c r="AB12" s="37">
        <v>34.006999999999998</v>
      </c>
      <c r="AC12" s="37">
        <v>34.107999999999997</v>
      </c>
      <c r="AD12" s="247"/>
      <c r="AE12" s="247"/>
      <c r="AF12" s="37">
        <v>34.174999999999997</v>
      </c>
      <c r="AG12" s="37">
        <v>34.180999999999997</v>
      </c>
      <c r="AH12" s="37">
        <v>34.186999999999998</v>
      </c>
      <c r="AI12" s="37">
        <v>34.192999999999998</v>
      </c>
      <c r="AJ12" s="37">
        <v>34.200000000000003</v>
      </c>
    </row>
    <row r="13" spans="1:37" outlineLevel="1">
      <c r="A13" s="33"/>
      <c r="B13" s="62" t="s">
        <v>43</v>
      </c>
      <c r="C13" s="67" t="s">
        <v>102</v>
      </c>
      <c r="D13" s="36"/>
      <c r="E13" s="37">
        <v>1.9658</v>
      </c>
      <c r="F13" s="37"/>
      <c r="G13" s="37"/>
      <c r="H13" s="37"/>
      <c r="I13" s="247"/>
      <c r="J13" s="247">
        <v>1.9789000000000001</v>
      </c>
      <c r="K13" s="37">
        <v>1.9806999999999999</v>
      </c>
      <c r="L13" s="37">
        <v>1.9874000000000001</v>
      </c>
      <c r="M13" s="37">
        <v>2.0213999999999999</v>
      </c>
      <c r="N13" s="37">
        <v>2.0358999999999998</v>
      </c>
      <c r="O13" s="37">
        <v>2.0407000000000002</v>
      </c>
      <c r="P13" s="247"/>
      <c r="Q13" s="247"/>
      <c r="R13" s="37">
        <v>2.0468000000000002</v>
      </c>
      <c r="S13" s="37">
        <v>2.0529000000000002</v>
      </c>
      <c r="T13" s="37">
        <v>2.0842000000000001</v>
      </c>
      <c r="U13" s="37">
        <v>2.1122000000000001</v>
      </c>
      <c r="V13" s="37">
        <v>2.1158999999999999</v>
      </c>
      <c r="W13" s="247"/>
      <c r="X13" s="247">
        <v>2.1187999999999998</v>
      </c>
      <c r="Y13" s="37">
        <v>2.1204000000000001</v>
      </c>
      <c r="Z13" s="37">
        <v>2.1404999999999998</v>
      </c>
      <c r="AA13" s="37">
        <v>2.1671999999999998</v>
      </c>
      <c r="AB13" s="37">
        <v>2.1880999999999999</v>
      </c>
      <c r="AC13" s="37">
        <v>2.1915</v>
      </c>
      <c r="AD13" s="247"/>
      <c r="AE13" s="247"/>
      <c r="AF13" s="37">
        <v>2.1989999999999998</v>
      </c>
      <c r="AG13" s="37">
        <v>2.2004999999999999</v>
      </c>
      <c r="AH13" s="37">
        <v>2.2021000000000002</v>
      </c>
      <c r="AI13" s="37">
        <v>2.2038000000000002</v>
      </c>
      <c r="AJ13" s="37">
        <v>2.2056</v>
      </c>
    </row>
    <row r="14" spans="1:37" outlineLevel="1">
      <c r="A14" s="33"/>
      <c r="B14" s="39" t="s">
        <v>1</v>
      </c>
      <c r="C14" s="67" t="s">
        <v>102</v>
      </c>
      <c r="D14" s="36"/>
      <c r="E14" s="37">
        <v>708.98</v>
      </c>
      <c r="F14" s="37"/>
      <c r="G14" s="37"/>
      <c r="H14" s="37"/>
      <c r="I14" s="247"/>
      <c r="J14" s="247">
        <v>710.56</v>
      </c>
      <c r="K14" s="37">
        <v>710.72</v>
      </c>
      <c r="L14" s="37">
        <v>711.14</v>
      </c>
      <c r="M14" s="37">
        <v>711.66</v>
      </c>
      <c r="N14" s="37">
        <v>712.1</v>
      </c>
      <c r="O14" s="37">
        <v>712.53</v>
      </c>
      <c r="P14" s="247"/>
      <c r="Q14" s="247"/>
      <c r="R14" s="37">
        <v>713.18</v>
      </c>
      <c r="S14" s="37">
        <v>713.73</v>
      </c>
      <c r="T14" s="37">
        <v>714.25</v>
      </c>
      <c r="U14" s="37">
        <v>714.73</v>
      </c>
      <c r="V14" s="37">
        <v>715.24</v>
      </c>
      <c r="W14" s="247"/>
      <c r="X14" s="247">
        <v>715.68</v>
      </c>
      <c r="Y14" s="37">
        <v>715.84</v>
      </c>
      <c r="Z14" s="37">
        <v>716.36</v>
      </c>
      <c r="AA14" s="37">
        <v>716.87</v>
      </c>
      <c r="AB14" s="37">
        <v>717.48</v>
      </c>
      <c r="AC14" s="37">
        <v>717.98</v>
      </c>
      <c r="AD14" s="247"/>
      <c r="AE14" s="247"/>
      <c r="AF14" s="37">
        <v>718.71</v>
      </c>
      <c r="AG14" s="37">
        <v>719.12</v>
      </c>
      <c r="AH14" s="37">
        <v>719.47</v>
      </c>
      <c r="AI14" s="37">
        <v>719.81</v>
      </c>
      <c r="AJ14" s="37">
        <v>720.18</v>
      </c>
    </row>
    <row r="15" spans="1:37" outlineLevel="1">
      <c r="A15" s="33"/>
      <c r="B15" s="39" t="s">
        <v>41</v>
      </c>
      <c r="C15" s="67" t="s">
        <v>102</v>
      </c>
      <c r="D15" s="36"/>
      <c r="E15" s="37">
        <v>635.91</v>
      </c>
      <c r="F15" s="37"/>
      <c r="G15" s="37"/>
      <c r="H15" s="37"/>
      <c r="I15" s="247"/>
      <c r="J15" s="247">
        <v>637.34</v>
      </c>
      <c r="K15" s="37">
        <v>637.47</v>
      </c>
      <c r="L15" s="37">
        <v>637.87</v>
      </c>
      <c r="M15" s="37">
        <v>638.36</v>
      </c>
      <c r="N15" s="37">
        <v>638.73</v>
      </c>
      <c r="O15" s="37">
        <v>639.17999999999995</v>
      </c>
      <c r="P15" s="247"/>
      <c r="Q15" s="247"/>
      <c r="R15" s="37">
        <v>639.82000000000005</v>
      </c>
      <c r="S15" s="37">
        <v>640.29</v>
      </c>
      <c r="T15" s="37">
        <v>640.72</v>
      </c>
      <c r="U15" s="37">
        <v>641.14</v>
      </c>
      <c r="V15" s="37">
        <v>641.64</v>
      </c>
      <c r="W15" s="247"/>
      <c r="X15" s="247">
        <v>641.96</v>
      </c>
      <c r="Y15" s="37">
        <v>642.12</v>
      </c>
      <c r="Z15" s="37">
        <v>642.69000000000005</v>
      </c>
      <c r="AA15" s="37">
        <v>643.11</v>
      </c>
      <c r="AB15" s="37">
        <v>643.69000000000005</v>
      </c>
      <c r="AC15" s="37">
        <v>644.22</v>
      </c>
      <c r="AD15" s="247"/>
      <c r="AE15" s="247"/>
      <c r="AF15" s="37">
        <v>644.96</v>
      </c>
      <c r="AG15" s="37">
        <v>645.32000000000005</v>
      </c>
      <c r="AH15" s="37">
        <v>645.57000000000005</v>
      </c>
      <c r="AI15" s="37">
        <v>645.85</v>
      </c>
      <c r="AJ15" s="37">
        <v>646.08000000000004</v>
      </c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v>1703.6</v>
      </c>
      <c r="F16" s="37"/>
      <c r="G16" s="37"/>
      <c r="H16" s="37"/>
      <c r="I16" s="247"/>
      <c r="J16" s="247">
        <v>1709.7</v>
      </c>
      <c r="K16" s="37">
        <v>1711</v>
      </c>
      <c r="L16" s="37">
        <v>1712.2</v>
      </c>
      <c r="M16" s="37">
        <v>1713.4</v>
      </c>
      <c r="N16" s="37">
        <v>1714.4</v>
      </c>
      <c r="O16" s="37">
        <v>1715.8</v>
      </c>
      <c r="P16" s="247"/>
      <c r="Q16" s="247"/>
      <c r="R16" s="37">
        <v>1718.8</v>
      </c>
      <c r="S16" s="37">
        <v>1720.4</v>
      </c>
      <c r="T16" s="37">
        <v>1721.9</v>
      </c>
      <c r="U16" s="37">
        <v>1723.3</v>
      </c>
      <c r="V16" s="37">
        <v>1725</v>
      </c>
      <c r="W16" s="247"/>
      <c r="X16" s="247">
        <v>1726.9</v>
      </c>
      <c r="Y16" s="37">
        <v>1728</v>
      </c>
      <c r="Z16" s="37">
        <v>1729.7</v>
      </c>
      <c r="AA16" s="37">
        <v>1731.3</v>
      </c>
      <c r="AB16" s="37">
        <v>1732.8</v>
      </c>
      <c r="AC16" s="37">
        <v>1734.1</v>
      </c>
      <c r="AD16" s="247"/>
      <c r="AE16" s="247"/>
      <c r="AF16" s="37">
        <v>1736.5</v>
      </c>
      <c r="AG16" s="37">
        <v>1737.3</v>
      </c>
      <c r="AH16" s="37">
        <v>1737.8</v>
      </c>
      <c r="AI16" s="37">
        <v>1738.9</v>
      </c>
      <c r="AJ16" s="37">
        <v>1739.9</v>
      </c>
    </row>
    <row r="17" spans="1:36" outlineLevel="1">
      <c r="A17" s="33"/>
      <c r="B17" s="39" t="s">
        <v>13</v>
      </c>
      <c r="C17" s="67" t="s">
        <v>102</v>
      </c>
      <c r="D17" s="36"/>
      <c r="E17" s="37">
        <v>26.036999999999999</v>
      </c>
      <c r="F17" s="37"/>
      <c r="G17" s="37"/>
      <c r="H17" s="37"/>
      <c r="I17" s="247"/>
      <c r="J17" s="247">
        <v>26.084</v>
      </c>
      <c r="K17" s="37">
        <v>26.122</v>
      </c>
      <c r="L17" s="37">
        <v>26.166</v>
      </c>
      <c r="M17" s="37">
        <v>26.202999999999999</v>
      </c>
      <c r="N17" s="37">
        <v>26.234000000000002</v>
      </c>
      <c r="O17" s="37">
        <v>26.268999999999998</v>
      </c>
      <c r="P17" s="247"/>
      <c r="Q17" s="247"/>
      <c r="R17" s="37">
        <v>26.29</v>
      </c>
      <c r="S17" s="37">
        <v>26.303999999999998</v>
      </c>
      <c r="T17" s="37">
        <v>26.318000000000001</v>
      </c>
      <c r="U17" s="37">
        <v>26.335999999999999</v>
      </c>
      <c r="V17" s="37">
        <v>26.350999999999999</v>
      </c>
      <c r="W17" s="247"/>
      <c r="X17" s="247">
        <v>26.361999999999998</v>
      </c>
      <c r="Y17" s="37">
        <v>26.396999999999998</v>
      </c>
      <c r="Z17" s="37">
        <v>26.423999999999999</v>
      </c>
      <c r="AA17" s="37">
        <v>26.439</v>
      </c>
      <c r="AB17" s="37">
        <v>26.452999999999999</v>
      </c>
      <c r="AC17" s="37">
        <v>26.494</v>
      </c>
      <c r="AD17" s="247"/>
      <c r="AE17" s="248"/>
      <c r="AF17" s="37">
        <v>26.513999999999999</v>
      </c>
      <c r="AG17" s="37">
        <v>26.513999999999999</v>
      </c>
      <c r="AH17" s="37">
        <v>26.515000000000001</v>
      </c>
      <c r="AI17" s="37">
        <v>26.518000000000001</v>
      </c>
      <c r="AJ17" s="37">
        <v>26.524000000000001</v>
      </c>
    </row>
    <row r="18" spans="1:36" outlineLevel="1">
      <c r="A18" s="33"/>
      <c r="B18" s="39" t="s">
        <v>14</v>
      </c>
      <c r="C18" s="67" t="s">
        <v>102</v>
      </c>
      <c r="D18" s="36"/>
      <c r="E18" s="37">
        <v>4.5978000000000003</v>
      </c>
      <c r="F18" s="37"/>
      <c r="G18" s="37"/>
      <c r="H18" s="37"/>
      <c r="I18" s="247"/>
      <c r="J18" s="247">
        <v>4.6364999999999998</v>
      </c>
      <c r="K18" s="37">
        <v>4.6414</v>
      </c>
      <c r="L18" s="37">
        <v>4.6458000000000004</v>
      </c>
      <c r="M18" s="37">
        <v>4.6505000000000001</v>
      </c>
      <c r="N18" s="37">
        <v>4.6555999999999997</v>
      </c>
      <c r="O18" s="37">
        <v>4.6601999999999997</v>
      </c>
      <c r="P18" s="247"/>
      <c r="Q18" s="247"/>
      <c r="R18" s="37">
        <v>4.6753999999999998</v>
      </c>
      <c r="S18" s="37">
        <v>4.68</v>
      </c>
      <c r="T18" s="37">
        <v>4.6863999999999999</v>
      </c>
      <c r="U18" s="37">
        <v>4.6914999999999996</v>
      </c>
      <c r="V18" s="37">
        <v>4.6963999999999997</v>
      </c>
      <c r="W18" s="247"/>
      <c r="X18" s="247">
        <v>4.7054999999999998</v>
      </c>
      <c r="Y18" s="37">
        <v>4.7103000000000002</v>
      </c>
      <c r="Z18" s="37">
        <v>4.7156000000000002</v>
      </c>
      <c r="AA18" s="37">
        <v>4.7203999999999997</v>
      </c>
      <c r="AB18" s="37">
        <v>4.7251000000000003</v>
      </c>
      <c r="AC18" s="37">
        <v>4.7297000000000002</v>
      </c>
      <c r="AD18" s="247"/>
      <c r="AE18" s="247"/>
      <c r="AF18" s="37">
        <v>4.7442000000000002</v>
      </c>
      <c r="AG18" s="37">
        <v>4.7488000000000001</v>
      </c>
      <c r="AH18" s="37">
        <v>4.7535999999999996</v>
      </c>
      <c r="AI18" s="37">
        <v>4.7584999999999997</v>
      </c>
      <c r="AJ18" s="37">
        <v>4.7629000000000001</v>
      </c>
    </row>
    <row r="19" spans="1:36" outlineLevel="1">
      <c r="A19" s="33"/>
      <c r="B19" s="39" t="s">
        <v>15</v>
      </c>
      <c r="C19" s="67" t="s">
        <v>102</v>
      </c>
      <c r="D19" s="36"/>
      <c r="E19" s="38">
        <v>72.465000000000003</v>
      </c>
      <c r="F19" s="37"/>
      <c r="G19" s="37"/>
      <c r="H19" s="37"/>
      <c r="I19" s="247"/>
      <c r="J19" s="247">
        <v>72.466999999999999</v>
      </c>
      <c r="K19" s="37">
        <v>72.466999999999999</v>
      </c>
      <c r="L19" s="37">
        <v>72.466999999999999</v>
      </c>
      <c r="M19" s="37">
        <v>72.466999999999999</v>
      </c>
      <c r="N19" s="37">
        <v>72.466999999999999</v>
      </c>
      <c r="O19" s="37">
        <v>72.466999999999999</v>
      </c>
      <c r="P19" s="247"/>
      <c r="Q19" s="247"/>
      <c r="R19" s="37">
        <v>72.466999999999999</v>
      </c>
      <c r="S19" s="37">
        <v>72.466999999999999</v>
      </c>
      <c r="T19" s="37">
        <v>72.466999999999999</v>
      </c>
      <c r="U19" s="37">
        <v>72.468000000000004</v>
      </c>
      <c r="V19" s="37">
        <v>72.468000000000004</v>
      </c>
      <c r="W19" s="247"/>
      <c r="X19" s="247">
        <v>72.468999999999994</v>
      </c>
      <c r="Y19" s="37">
        <v>72.468999999999994</v>
      </c>
      <c r="Z19" s="37">
        <v>72.468999999999994</v>
      </c>
      <c r="AA19" s="37">
        <v>72.468999999999994</v>
      </c>
      <c r="AB19" s="37">
        <v>72.468999999999994</v>
      </c>
      <c r="AC19" s="37">
        <v>72.468999999999994</v>
      </c>
      <c r="AD19" s="247"/>
      <c r="AE19" s="247"/>
      <c r="AF19" s="37">
        <v>72.47</v>
      </c>
      <c r="AG19" s="37">
        <v>72.471000000000004</v>
      </c>
      <c r="AH19" s="37">
        <v>72.471000000000004</v>
      </c>
      <c r="AI19" s="37">
        <v>72.471999999999994</v>
      </c>
      <c r="AJ19" s="37">
        <v>72.472999999999999</v>
      </c>
    </row>
    <row r="20" spans="1:36" outlineLevel="1">
      <c r="A20" s="33"/>
      <c r="B20" s="39" t="s">
        <v>16</v>
      </c>
      <c r="C20" s="67" t="s">
        <v>102</v>
      </c>
      <c r="D20" s="36"/>
      <c r="E20" s="37">
        <v>377.31</v>
      </c>
      <c r="F20" s="37"/>
      <c r="G20" s="37"/>
      <c r="H20" s="37"/>
      <c r="I20" s="247"/>
      <c r="J20" s="247">
        <v>379.35</v>
      </c>
      <c r="K20" s="37">
        <v>379.61</v>
      </c>
      <c r="L20" s="37">
        <v>379.85</v>
      </c>
      <c r="M20" s="37">
        <v>380.14</v>
      </c>
      <c r="N20" s="37">
        <v>380.41</v>
      </c>
      <c r="O20" s="37">
        <v>380.67</v>
      </c>
      <c r="P20" s="247"/>
      <c r="Q20" s="247"/>
      <c r="R20" s="37">
        <v>381.45</v>
      </c>
      <c r="S20" s="37">
        <v>381.73</v>
      </c>
      <c r="T20" s="37">
        <v>382.03</v>
      </c>
      <c r="U20" s="37">
        <v>382.31</v>
      </c>
      <c r="V20" s="37">
        <v>382.63</v>
      </c>
      <c r="W20" s="247"/>
      <c r="X20" s="247">
        <v>383.13</v>
      </c>
      <c r="Y20" s="37">
        <v>383.4</v>
      </c>
      <c r="Z20" s="37">
        <v>383.68</v>
      </c>
      <c r="AA20" s="37">
        <v>383.98</v>
      </c>
      <c r="AB20" s="37">
        <v>384.29</v>
      </c>
      <c r="AC20" s="37">
        <v>384.57</v>
      </c>
      <c r="AD20" s="247"/>
      <c r="AE20" s="247"/>
      <c r="AF20" s="37">
        <v>385.36</v>
      </c>
      <c r="AG20" s="37">
        <v>385.65</v>
      </c>
      <c r="AH20" s="37">
        <v>385.93</v>
      </c>
      <c r="AI20" s="37">
        <v>386.21</v>
      </c>
      <c r="AJ20" s="37">
        <v>386.51</v>
      </c>
    </row>
    <row r="21" spans="1:36" outlineLevel="1">
      <c r="A21" s="33"/>
      <c r="B21" s="39" t="s">
        <v>17</v>
      </c>
      <c r="C21" s="67" t="s">
        <v>102</v>
      </c>
      <c r="D21" s="36"/>
      <c r="E21" s="37">
        <v>158.46899999999999</v>
      </c>
      <c r="F21" s="37"/>
      <c r="G21" s="37"/>
      <c r="H21" s="37"/>
      <c r="I21" s="247"/>
      <c r="J21" s="247">
        <v>161.51299</v>
      </c>
      <c r="K21" s="37">
        <v>161.89952</v>
      </c>
      <c r="L21" s="37">
        <v>162.26705999999999</v>
      </c>
      <c r="M21" s="37">
        <v>162.67702</v>
      </c>
      <c r="N21" s="37">
        <v>163.07469</v>
      </c>
      <c r="O21" s="37">
        <v>163.56509</v>
      </c>
      <c r="P21" s="247"/>
      <c r="Q21" s="247"/>
      <c r="R21" s="37">
        <v>164.92985999999999</v>
      </c>
      <c r="S21" s="37">
        <v>165.43682999999999</v>
      </c>
      <c r="T21" s="37">
        <v>165.96194</v>
      </c>
      <c r="U21" s="37">
        <v>166.47379000000001</v>
      </c>
      <c r="V21" s="37">
        <v>167.05737999999999</v>
      </c>
      <c r="W21" s="247"/>
      <c r="X21" s="247">
        <v>167.90763999999999</v>
      </c>
      <c r="Y21" s="37">
        <v>168.2998</v>
      </c>
      <c r="Z21" s="37">
        <v>168.8064</v>
      </c>
      <c r="AA21" s="37">
        <v>169.38788</v>
      </c>
      <c r="AB21" s="37">
        <v>169.9855</v>
      </c>
      <c r="AC21" s="37">
        <v>170.54642000000001</v>
      </c>
      <c r="AD21" s="247"/>
      <c r="AE21" s="247"/>
      <c r="AF21" s="37">
        <v>172.03236000000001</v>
      </c>
      <c r="AG21" s="37">
        <v>172.56142</v>
      </c>
      <c r="AH21" s="37">
        <v>173.05626000000001</v>
      </c>
      <c r="AI21" s="37">
        <v>173.54122000000001</v>
      </c>
      <c r="AJ21" s="37">
        <v>174.06598</v>
      </c>
    </row>
    <row r="22" spans="1:36" outlineLevel="1">
      <c r="A22" s="33"/>
      <c r="B22" s="60" t="s">
        <v>98</v>
      </c>
      <c r="C22" s="67" t="s">
        <v>102</v>
      </c>
      <c r="D22" s="36"/>
      <c r="E22" s="37">
        <v>4369.3999999999996</v>
      </c>
      <c r="F22" s="37"/>
      <c r="G22" s="37"/>
      <c r="H22" s="37"/>
      <c r="I22" s="247"/>
      <c r="J22" s="247">
        <v>4374.8999999999996</v>
      </c>
      <c r="K22" s="37">
        <v>4380.8</v>
      </c>
      <c r="L22" s="37">
        <v>4386.5</v>
      </c>
      <c r="M22" s="37">
        <v>4392.3999999999996</v>
      </c>
      <c r="N22" s="37">
        <v>4397.5</v>
      </c>
      <c r="O22" s="37">
        <v>4403.6000000000004</v>
      </c>
      <c r="P22" s="247"/>
      <c r="Q22" s="247"/>
      <c r="R22" s="37">
        <v>4408.3999999999996</v>
      </c>
      <c r="S22" s="37">
        <v>4414.5</v>
      </c>
      <c r="T22" s="37">
        <v>4420.3</v>
      </c>
      <c r="U22" s="37">
        <v>4425.8999999999996</v>
      </c>
      <c r="V22" s="37">
        <v>4431.8999999999996</v>
      </c>
      <c r="W22" s="247"/>
      <c r="X22" s="247">
        <v>4439.1000000000004</v>
      </c>
      <c r="Y22" s="37">
        <v>4445</v>
      </c>
      <c r="Z22" s="37">
        <v>4451.3</v>
      </c>
      <c r="AA22" s="37">
        <v>4458.2</v>
      </c>
      <c r="AB22" s="37">
        <v>4464</v>
      </c>
      <c r="AC22" s="37">
        <v>4469.8</v>
      </c>
      <c r="AD22" s="247"/>
      <c r="AE22" s="247"/>
      <c r="AF22" s="37">
        <v>4474.5</v>
      </c>
      <c r="AG22" s="37">
        <v>4474.7</v>
      </c>
      <c r="AH22" s="37">
        <v>4474.8999999999996</v>
      </c>
      <c r="AI22" s="37">
        <v>4475.2</v>
      </c>
      <c r="AJ22" s="37">
        <v>4475.8</v>
      </c>
    </row>
    <row r="23" spans="1:36" outlineLevel="1">
      <c r="A23" s="33"/>
      <c r="B23" s="63" t="s">
        <v>95</v>
      </c>
      <c r="C23" s="67" t="s">
        <v>102</v>
      </c>
      <c r="D23" s="36"/>
      <c r="E23" s="37">
        <v>41.719000000000001</v>
      </c>
      <c r="F23" s="37"/>
      <c r="G23" s="37"/>
      <c r="H23" s="37"/>
      <c r="I23" s="247"/>
      <c r="J23" s="247">
        <v>41.895000000000003</v>
      </c>
      <c r="K23" s="37">
        <v>42.081000000000003</v>
      </c>
      <c r="L23" s="37">
        <v>42.253999999999998</v>
      </c>
      <c r="M23" s="37">
        <v>42.442</v>
      </c>
      <c r="N23" s="37">
        <v>42.612000000000002</v>
      </c>
      <c r="O23" s="37">
        <v>42.789000000000001</v>
      </c>
      <c r="P23" s="247"/>
      <c r="Q23" s="247"/>
      <c r="R23" s="37">
        <v>42.954999999999998</v>
      </c>
      <c r="S23" s="37">
        <v>43.131999999999998</v>
      </c>
      <c r="T23" s="37">
        <v>43.304000000000002</v>
      </c>
      <c r="U23" s="37">
        <v>43.49</v>
      </c>
      <c r="V23" s="37">
        <v>43.676000000000002</v>
      </c>
      <c r="W23" s="247"/>
      <c r="X23" s="247">
        <v>43.945</v>
      </c>
      <c r="Y23" s="37">
        <v>44.12</v>
      </c>
      <c r="Z23" s="37">
        <v>44.305</v>
      </c>
      <c r="AA23" s="37">
        <v>44.488999999999997</v>
      </c>
      <c r="AB23" s="37">
        <v>44.671999999999997</v>
      </c>
      <c r="AC23" s="37">
        <v>44.853000000000002</v>
      </c>
      <c r="AD23" s="247"/>
      <c r="AE23" s="247"/>
      <c r="AF23" s="37">
        <v>45.008000000000003</v>
      </c>
      <c r="AG23" s="37">
        <v>45.008000000000003</v>
      </c>
      <c r="AH23" s="37">
        <v>45.008000000000003</v>
      </c>
      <c r="AI23" s="37">
        <v>45.008000000000003</v>
      </c>
      <c r="AJ23" s="37">
        <v>45.048000000000002</v>
      </c>
    </row>
    <row r="24" spans="1:36" outlineLevel="1">
      <c r="A24" s="33"/>
      <c r="B24" s="63" t="s">
        <v>99</v>
      </c>
      <c r="C24" s="67" t="s">
        <v>102</v>
      </c>
      <c r="D24" s="36"/>
      <c r="E24" s="37">
        <v>200.52</v>
      </c>
      <c r="F24" s="37"/>
      <c r="G24" s="37"/>
      <c r="H24" s="37"/>
      <c r="I24" s="247"/>
      <c r="J24" s="247">
        <v>200.62</v>
      </c>
      <c r="K24" s="37">
        <v>200.64</v>
      </c>
      <c r="L24" s="37">
        <v>200.65</v>
      </c>
      <c r="M24" s="37">
        <v>200.66</v>
      </c>
      <c r="N24" s="37">
        <v>200.67</v>
      </c>
      <c r="O24" s="37">
        <v>200.68</v>
      </c>
      <c r="P24" s="247"/>
      <c r="Q24" s="247"/>
      <c r="R24" s="37">
        <v>200.72</v>
      </c>
      <c r="S24" s="37">
        <v>200.74</v>
      </c>
      <c r="T24" s="37">
        <v>200.75</v>
      </c>
      <c r="U24" s="37">
        <v>200.77</v>
      </c>
      <c r="V24" s="37">
        <v>200.78</v>
      </c>
      <c r="W24" s="247"/>
      <c r="X24" s="247">
        <v>200.8</v>
      </c>
      <c r="Y24" s="37">
        <v>200.82</v>
      </c>
      <c r="Z24" s="37">
        <v>200.83</v>
      </c>
      <c r="AA24" s="37">
        <v>200.84</v>
      </c>
      <c r="AB24" s="37">
        <v>200.85</v>
      </c>
      <c r="AC24" s="37">
        <v>200.87</v>
      </c>
      <c r="AD24" s="247"/>
      <c r="AE24" s="247"/>
      <c r="AF24" s="37">
        <v>200.9</v>
      </c>
      <c r="AG24" s="37">
        <v>200.92</v>
      </c>
      <c r="AH24" s="37">
        <v>200.93</v>
      </c>
      <c r="AI24" s="37">
        <v>200.94</v>
      </c>
      <c r="AJ24" s="37">
        <v>200.96</v>
      </c>
    </row>
    <row r="25" spans="1:36" outlineLevel="1">
      <c r="A25" s="33"/>
      <c r="B25" s="63" t="s">
        <v>100</v>
      </c>
      <c r="C25" s="67" t="s">
        <v>102</v>
      </c>
      <c r="D25" s="36"/>
      <c r="E25" s="37">
        <v>401.79</v>
      </c>
      <c r="F25" s="37"/>
      <c r="G25" s="37"/>
      <c r="H25" s="37"/>
      <c r="I25" s="247"/>
      <c r="J25" s="247">
        <v>404.06</v>
      </c>
      <c r="K25" s="37">
        <v>407.3</v>
      </c>
      <c r="L25" s="37">
        <v>409.92</v>
      </c>
      <c r="M25" s="37">
        <v>412.79</v>
      </c>
      <c r="N25" s="37">
        <v>415.05</v>
      </c>
      <c r="O25" s="37">
        <v>417.93</v>
      </c>
      <c r="P25" s="247"/>
      <c r="Q25" s="247"/>
      <c r="R25" s="37">
        <v>419.99</v>
      </c>
      <c r="S25" s="37">
        <v>423.15</v>
      </c>
      <c r="T25" s="37">
        <v>426.06</v>
      </c>
      <c r="U25" s="37">
        <v>428.63</v>
      </c>
      <c r="V25" s="37">
        <v>431.45</v>
      </c>
      <c r="W25" s="247"/>
      <c r="X25" s="247">
        <v>434.33</v>
      </c>
      <c r="Y25" s="37">
        <v>437.26</v>
      </c>
      <c r="Z25" s="37">
        <v>440.51</v>
      </c>
      <c r="AA25" s="37">
        <v>443.99</v>
      </c>
      <c r="AB25" s="37">
        <v>446.71</v>
      </c>
      <c r="AC25" s="37">
        <v>449.54</v>
      </c>
      <c r="AD25" s="247"/>
      <c r="AE25" s="247"/>
      <c r="AF25" s="37">
        <v>451.38</v>
      </c>
      <c r="AG25" s="37">
        <v>451.4</v>
      </c>
      <c r="AH25" s="37">
        <v>451.42</v>
      </c>
      <c r="AI25" s="37">
        <v>451.43</v>
      </c>
      <c r="AJ25" s="37">
        <v>451.67</v>
      </c>
    </row>
    <row r="26" spans="1:36" outlineLevel="1">
      <c r="A26" s="33"/>
      <c r="B26" s="63" t="s">
        <v>96</v>
      </c>
      <c r="C26" s="67" t="s">
        <v>102</v>
      </c>
      <c r="D26" s="36"/>
      <c r="E26" s="37">
        <v>290.54000000000002</v>
      </c>
      <c r="F26" s="37"/>
      <c r="G26" s="37"/>
      <c r="H26" s="37"/>
      <c r="I26" s="247"/>
      <c r="J26" s="247">
        <v>291.93</v>
      </c>
      <c r="K26" s="37">
        <v>293.22000000000003</v>
      </c>
      <c r="L26" s="37">
        <v>294.49</v>
      </c>
      <c r="M26" s="37">
        <v>295.79000000000002</v>
      </c>
      <c r="N26" s="37">
        <v>297.08</v>
      </c>
      <c r="O26" s="37">
        <v>298.58999999999997</v>
      </c>
      <c r="P26" s="247"/>
      <c r="Q26" s="247"/>
      <c r="R26" s="37">
        <v>299.89</v>
      </c>
      <c r="S26" s="37">
        <v>301.05</v>
      </c>
      <c r="T26" s="37">
        <v>302.27</v>
      </c>
      <c r="U26" s="37">
        <v>303.62</v>
      </c>
      <c r="V26" s="37">
        <v>305.08999999999997</v>
      </c>
      <c r="W26" s="247"/>
      <c r="X26" s="247">
        <v>306.99</v>
      </c>
      <c r="Y26" s="37">
        <v>308.3</v>
      </c>
      <c r="Z26" s="37">
        <v>309.70999999999998</v>
      </c>
      <c r="AA26" s="37">
        <v>311.35000000000002</v>
      </c>
      <c r="AB26" s="37">
        <v>312.83</v>
      </c>
      <c r="AC26" s="37">
        <v>314.23</v>
      </c>
      <c r="AD26" s="247"/>
      <c r="AE26" s="247"/>
      <c r="AF26" s="37">
        <v>315.48</v>
      </c>
      <c r="AG26" s="37">
        <v>315.63</v>
      </c>
      <c r="AH26" s="37">
        <v>315.76</v>
      </c>
      <c r="AI26" s="37">
        <v>315.91000000000003</v>
      </c>
      <c r="AJ26" s="37">
        <v>316.12</v>
      </c>
    </row>
    <row r="27" spans="1:36" outlineLevel="1">
      <c r="A27" s="33"/>
      <c r="B27" s="39" t="s">
        <v>19</v>
      </c>
      <c r="C27" s="67" t="s">
        <v>102</v>
      </c>
      <c r="D27" s="36"/>
      <c r="E27" s="37">
        <v>1622.1</v>
      </c>
      <c r="F27" s="37"/>
      <c r="G27" s="37"/>
      <c r="H27" s="37"/>
      <c r="I27" s="247"/>
      <c r="J27" s="247">
        <v>1626.5</v>
      </c>
      <c r="K27" s="37">
        <v>1627.5</v>
      </c>
      <c r="L27" s="37">
        <v>1628.5</v>
      </c>
      <c r="M27" s="37">
        <v>1629.7</v>
      </c>
      <c r="N27" s="37">
        <v>1630.8</v>
      </c>
      <c r="O27" s="37">
        <v>1631.9</v>
      </c>
      <c r="P27" s="247"/>
      <c r="Q27" s="247"/>
      <c r="R27" s="37">
        <v>1634.1</v>
      </c>
      <c r="S27" s="37">
        <v>1635.4</v>
      </c>
      <c r="T27" s="37">
        <v>1636.6</v>
      </c>
      <c r="U27" s="37">
        <v>1637.8</v>
      </c>
      <c r="V27" s="37">
        <v>1639.2</v>
      </c>
      <c r="W27" s="247"/>
      <c r="X27" s="247">
        <v>1641.1</v>
      </c>
      <c r="Y27" s="37">
        <v>1642.3</v>
      </c>
      <c r="Z27" s="37">
        <v>1643.6</v>
      </c>
      <c r="AA27" s="37">
        <v>1644.9</v>
      </c>
      <c r="AB27" s="37">
        <v>1646.3</v>
      </c>
      <c r="AC27" s="37">
        <v>1647.6</v>
      </c>
      <c r="AD27" s="247"/>
      <c r="AE27" s="247"/>
      <c r="AF27" s="37">
        <v>1649.6</v>
      </c>
      <c r="AG27" s="37">
        <v>1650.3</v>
      </c>
      <c r="AH27" s="37">
        <v>1651.1</v>
      </c>
      <c r="AI27" s="37">
        <v>1651.8</v>
      </c>
      <c r="AJ27" s="37">
        <v>1652.7</v>
      </c>
    </row>
    <row r="28" spans="1:36" outlineLevel="1">
      <c r="A28" s="33"/>
      <c r="B28" s="64" t="s">
        <v>97</v>
      </c>
      <c r="C28" s="67" t="s">
        <v>102</v>
      </c>
      <c r="D28" s="36"/>
      <c r="E28" s="37">
        <v>41.76</v>
      </c>
      <c r="F28" s="37"/>
      <c r="G28" s="37"/>
      <c r="H28" s="37"/>
      <c r="I28" s="247"/>
      <c r="J28" s="247"/>
      <c r="K28" s="37">
        <v>43.209488</v>
      </c>
      <c r="L28" s="37">
        <v>43.361648000000002</v>
      </c>
      <c r="M28" s="37">
        <v>43.569288</v>
      </c>
      <c r="N28" s="37">
        <v>43.704120000000003</v>
      </c>
      <c r="O28" s="37">
        <v>43.857588</v>
      </c>
      <c r="P28" s="247"/>
      <c r="Q28" s="247"/>
      <c r="R28" s="37">
        <v>44.363295999999998</v>
      </c>
      <c r="S28" s="37">
        <v>44.546892</v>
      </c>
      <c r="T28" s="37">
        <v>44.697944</v>
      </c>
      <c r="U28" s="37">
        <v>44.842728000000001</v>
      </c>
      <c r="V28" s="37">
        <v>45.007800000000003</v>
      </c>
      <c r="W28" s="247"/>
      <c r="X28" s="247"/>
      <c r="Y28" s="37">
        <v>45.427743999999997</v>
      </c>
      <c r="Z28" s="37">
        <v>45.617899999999999</v>
      </c>
      <c r="AA28" s="37">
        <v>45.788719999999998</v>
      </c>
      <c r="AB28" s="37">
        <v>45.998927999999999</v>
      </c>
      <c r="AC28" s="37">
        <v>46.188744</v>
      </c>
      <c r="AD28" s="247"/>
      <c r="AE28" s="247"/>
      <c r="AF28" s="37">
        <v>46.726852000000001</v>
      </c>
      <c r="AG28" s="37">
        <v>46.939503999999999</v>
      </c>
      <c r="AH28" s="37">
        <v>47.136496000000001</v>
      </c>
      <c r="AI28" s="37">
        <v>47.334076000000003</v>
      </c>
      <c r="AJ28" s="37">
        <v>47.599711999999997</v>
      </c>
    </row>
    <row r="29" spans="1:36" outlineLevel="1">
      <c r="A29" s="33"/>
      <c r="B29" s="65" t="s">
        <v>56</v>
      </c>
      <c r="C29" s="67" t="s">
        <v>102</v>
      </c>
      <c r="D29" s="36"/>
      <c r="E29" s="37">
        <v>59.996000000000002</v>
      </c>
      <c r="F29" s="37"/>
      <c r="G29" s="37"/>
      <c r="H29" s="37"/>
      <c r="I29" s="247"/>
      <c r="J29" s="247">
        <v>61.094000000000001</v>
      </c>
      <c r="K29" s="37">
        <v>61.24</v>
      </c>
      <c r="L29" s="37">
        <v>61.408000000000001</v>
      </c>
      <c r="M29" s="37">
        <v>61.567</v>
      </c>
      <c r="N29" s="37">
        <v>61.734000000000002</v>
      </c>
      <c r="O29" s="37" t="s">
        <v>127</v>
      </c>
      <c r="P29" s="247"/>
      <c r="Q29" s="247"/>
      <c r="R29" s="37">
        <v>61.886000000000003</v>
      </c>
      <c r="S29" s="37">
        <v>62.067999999999998</v>
      </c>
      <c r="T29" s="37">
        <v>62.243000000000002</v>
      </c>
      <c r="U29" s="37">
        <v>62.396000000000001</v>
      </c>
      <c r="V29" s="37">
        <v>62.585000000000001</v>
      </c>
      <c r="W29" s="247"/>
      <c r="X29" s="247">
        <v>62.819000000000003</v>
      </c>
      <c r="Y29" s="37">
        <v>62.941000000000003</v>
      </c>
      <c r="Z29" s="37">
        <v>63.091000000000001</v>
      </c>
      <c r="AA29" s="37">
        <v>63.265999999999998</v>
      </c>
      <c r="AB29" s="37">
        <v>63.433</v>
      </c>
      <c r="AC29" s="37">
        <v>63.593000000000004</v>
      </c>
      <c r="AD29" s="247"/>
      <c r="AE29" s="247"/>
      <c r="AF29" s="37">
        <v>63.951000000000001</v>
      </c>
      <c r="AG29" s="37">
        <v>64.138000000000005</v>
      </c>
      <c r="AH29" s="37">
        <v>64.286000000000001</v>
      </c>
      <c r="AI29" s="37">
        <v>64.450999999999993</v>
      </c>
      <c r="AJ29" s="37">
        <v>64.623000000000005</v>
      </c>
    </row>
    <row r="30" spans="1:36" outlineLevel="1">
      <c r="A30" s="33"/>
      <c r="B30" s="39" t="s">
        <v>20</v>
      </c>
      <c r="C30" s="67" t="s">
        <v>102</v>
      </c>
      <c r="D30" s="36"/>
      <c r="E30" s="37">
        <v>800.57</v>
      </c>
      <c r="F30" s="37"/>
      <c r="G30" s="37"/>
      <c r="H30" s="37"/>
      <c r="I30" s="247"/>
      <c r="J30" s="247">
        <v>802.81</v>
      </c>
      <c r="K30" s="37">
        <v>803.42</v>
      </c>
      <c r="L30" s="37">
        <v>804.04</v>
      </c>
      <c r="M30" s="37">
        <v>804.68</v>
      </c>
      <c r="N30" s="37">
        <v>805.29</v>
      </c>
      <c r="O30" s="37">
        <v>805.96</v>
      </c>
      <c r="P30" s="247"/>
      <c r="Q30" s="247"/>
      <c r="R30" s="37">
        <v>806.98</v>
      </c>
      <c r="S30" s="37">
        <v>807.6</v>
      </c>
      <c r="T30" s="37">
        <v>808.25</v>
      </c>
      <c r="U30" s="37">
        <v>808.84</v>
      </c>
      <c r="V30" s="37">
        <v>809.52</v>
      </c>
      <c r="W30" s="247"/>
      <c r="X30" s="247">
        <v>810.56</v>
      </c>
      <c r="Y30" s="37">
        <v>811.09</v>
      </c>
      <c r="Z30" s="37">
        <v>811.75</v>
      </c>
      <c r="AA30" s="37">
        <v>812.36</v>
      </c>
      <c r="AB30" s="37">
        <v>813.04</v>
      </c>
      <c r="AC30" s="37">
        <v>813.67</v>
      </c>
      <c r="AD30" s="247"/>
      <c r="AE30" s="247"/>
      <c r="AF30" s="37">
        <v>814.88</v>
      </c>
      <c r="AG30" s="37">
        <v>815.3</v>
      </c>
      <c r="AH30" s="37">
        <v>815.71</v>
      </c>
      <c r="AI30" s="37">
        <v>816.1</v>
      </c>
      <c r="AJ30" s="37">
        <v>816.53</v>
      </c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7">
        <f>E5</f>
        <v>5373.2110000000002</v>
      </c>
      <c r="F33" s="36">
        <f t="shared" ref="F33" si="0">IF(F5=0,E33,F5)</f>
        <v>5373.2110000000002</v>
      </c>
      <c r="G33" s="36">
        <f t="shared" ref="G33:AJ41" si="1">IF(G5=0,F33,G5)</f>
        <v>5373.2110000000002</v>
      </c>
      <c r="H33" s="36">
        <f t="shared" si="1"/>
        <v>5373.2110000000002</v>
      </c>
      <c r="I33" s="36">
        <f t="shared" si="1"/>
        <v>5373.2110000000002</v>
      </c>
      <c r="J33" s="36">
        <f t="shared" si="1"/>
        <v>5373.2110000000002</v>
      </c>
      <c r="K33" s="36">
        <f t="shared" si="1"/>
        <v>5385.7060000000001</v>
      </c>
      <c r="L33" s="36">
        <f t="shared" si="1"/>
        <v>5389.1869999999999</v>
      </c>
      <c r="M33" s="36">
        <f t="shared" si="1"/>
        <v>5392.8320000000003</v>
      </c>
      <c r="N33" s="36">
        <f t="shared" si="1"/>
        <v>5396.12</v>
      </c>
      <c r="O33" s="36">
        <f t="shared" si="1"/>
        <v>5400.0370000000003</v>
      </c>
      <c r="P33" s="36">
        <f t="shared" si="1"/>
        <v>5400.0370000000003</v>
      </c>
      <c r="Q33" s="36">
        <f t="shared" si="1"/>
        <v>5400.0370000000003</v>
      </c>
      <c r="R33" s="36">
        <f t="shared" si="1"/>
        <v>5404.8789999999999</v>
      </c>
      <c r="S33" s="36">
        <f t="shared" si="1"/>
        <v>5408.674</v>
      </c>
      <c r="T33" s="36">
        <f t="shared" si="1"/>
        <v>5412.3140000000003</v>
      </c>
      <c r="U33" s="36">
        <f t="shared" si="1"/>
        <v>5416.0249999999996</v>
      </c>
      <c r="V33" s="36">
        <f t="shared" si="1"/>
        <v>5420.0110000000004</v>
      </c>
      <c r="W33" s="36">
        <f t="shared" si="1"/>
        <v>5420.0110000000004</v>
      </c>
      <c r="X33" s="36">
        <f t="shared" si="1"/>
        <v>5424.5690000000004</v>
      </c>
      <c r="Y33" s="36">
        <f t="shared" si="1"/>
        <v>5428.0919999999996</v>
      </c>
      <c r="Z33" s="36">
        <f t="shared" si="1"/>
        <v>5432.3069999999998</v>
      </c>
      <c r="AA33" s="36">
        <f t="shared" si="1"/>
        <v>5436.6419999999998</v>
      </c>
      <c r="AB33" s="36">
        <f t="shared" si="1"/>
        <v>5440.723</v>
      </c>
      <c r="AC33" s="36">
        <f t="shared" si="1"/>
        <v>5444.4390000000003</v>
      </c>
      <c r="AD33" s="36">
        <f t="shared" si="1"/>
        <v>5444.4390000000003</v>
      </c>
      <c r="AE33" s="36">
        <f t="shared" si="1"/>
        <v>5444.4390000000003</v>
      </c>
      <c r="AF33" s="36">
        <f t="shared" si="1"/>
        <v>5449.1710000000003</v>
      </c>
      <c r="AG33" s="36">
        <f t="shared" si="1"/>
        <v>5450.4</v>
      </c>
      <c r="AH33" s="36">
        <f t="shared" si="1"/>
        <v>5451.56</v>
      </c>
      <c r="AI33" s="36">
        <f t="shared" si="1"/>
        <v>5452.7269999999999</v>
      </c>
      <c r="AJ33" s="36">
        <f t="shared" si="1"/>
        <v>5454.1379999999999</v>
      </c>
    </row>
    <row r="34" spans="1:36" outlineLevel="1">
      <c r="A34" s="33"/>
      <c r="B34" s="36" t="s">
        <v>24</v>
      </c>
      <c r="C34" s="36"/>
      <c r="D34" s="36"/>
      <c r="E34" s="37">
        <f t="shared" ref="E34:E58" si="2">E6</f>
        <v>1050.123</v>
      </c>
      <c r="F34" s="36">
        <f t="shared" ref="F34:F58" si="3">IF(F6=0,E34,F6)</f>
        <v>1050.123</v>
      </c>
      <c r="G34" s="36">
        <f t="shared" si="1"/>
        <v>1050.123</v>
      </c>
      <c r="H34" s="36">
        <f t="shared" si="1"/>
        <v>1050.123</v>
      </c>
      <c r="I34" s="36">
        <f t="shared" si="1"/>
        <v>1050.123</v>
      </c>
      <c r="J34" s="36">
        <f t="shared" si="1"/>
        <v>1050.123</v>
      </c>
      <c r="K34" s="36">
        <f t="shared" si="1"/>
        <v>1052.663</v>
      </c>
      <c r="L34" s="36">
        <f t="shared" si="1"/>
        <v>1053.4760000000001</v>
      </c>
      <c r="M34" s="36">
        <f t="shared" si="1"/>
        <v>1054.1300000000001</v>
      </c>
      <c r="N34" s="36">
        <f t="shared" si="1"/>
        <v>1054.865</v>
      </c>
      <c r="O34" s="36">
        <f t="shared" si="1"/>
        <v>1055.6210000000001</v>
      </c>
      <c r="P34" s="36">
        <f t="shared" si="1"/>
        <v>1055.6210000000001</v>
      </c>
      <c r="Q34" s="36">
        <f t="shared" si="1"/>
        <v>1055.6210000000001</v>
      </c>
      <c r="R34" s="36">
        <f t="shared" si="1"/>
        <v>1056.5999999999999</v>
      </c>
      <c r="S34" s="36">
        <f t="shared" si="1"/>
        <v>1057.4590000000001</v>
      </c>
      <c r="T34" s="36">
        <f t="shared" si="1"/>
        <v>1058.1469999999999</v>
      </c>
      <c r="U34" s="36">
        <f t="shared" si="1"/>
        <v>1058.9079999999999</v>
      </c>
      <c r="V34" s="36">
        <f t="shared" si="1"/>
        <v>1059.6759999999999</v>
      </c>
      <c r="W34" s="36">
        <f t="shared" si="1"/>
        <v>1059.6759999999999</v>
      </c>
      <c r="X34" s="36">
        <f t="shared" si="1"/>
        <v>1060.8040000000001</v>
      </c>
      <c r="Y34" s="36">
        <f t="shared" si="1"/>
        <v>1061.3810000000001</v>
      </c>
      <c r="Z34" s="36">
        <f t="shared" si="1"/>
        <v>1062.1030000000001</v>
      </c>
      <c r="AA34" s="36">
        <f t="shared" si="1"/>
        <v>1063.05</v>
      </c>
      <c r="AB34" s="36">
        <f t="shared" si="1"/>
        <v>1063.7270000000001</v>
      </c>
      <c r="AC34" s="36">
        <f t="shared" si="1"/>
        <v>1064.5219999999999</v>
      </c>
      <c r="AD34" s="36">
        <f t="shared" si="1"/>
        <v>1064.5219999999999</v>
      </c>
      <c r="AE34" s="36">
        <f t="shared" si="1"/>
        <v>1064.5219999999999</v>
      </c>
      <c r="AF34" s="36">
        <f t="shared" si="1"/>
        <v>1065.4639999999999</v>
      </c>
      <c r="AG34" s="36">
        <f t="shared" si="1"/>
        <v>1065.6849999999999</v>
      </c>
      <c r="AH34" s="36">
        <f t="shared" si="1"/>
        <v>1065.893</v>
      </c>
      <c r="AI34" s="36">
        <f t="shared" si="1"/>
        <v>1066.107</v>
      </c>
      <c r="AJ34" s="36">
        <f t="shared" si="1"/>
        <v>1066.3109999999999</v>
      </c>
    </row>
    <row r="35" spans="1:36" outlineLevel="1">
      <c r="A35" s="33"/>
      <c r="B35" s="39" t="s">
        <v>2</v>
      </c>
      <c r="C35" s="36"/>
      <c r="D35" s="36"/>
      <c r="E35" s="37">
        <f t="shared" si="2"/>
        <v>13779</v>
      </c>
      <c r="F35" s="36">
        <f t="shared" si="3"/>
        <v>13779</v>
      </c>
      <c r="G35" s="36">
        <f t="shared" si="1"/>
        <v>13779</v>
      </c>
      <c r="H35" s="36">
        <f t="shared" si="1"/>
        <v>13779</v>
      </c>
      <c r="I35" s="36">
        <f t="shared" si="1"/>
        <v>13779</v>
      </c>
      <c r="J35" s="36">
        <f t="shared" si="1"/>
        <v>13813</v>
      </c>
      <c r="K35" s="36">
        <f t="shared" si="1"/>
        <v>13826</v>
      </c>
      <c r="L35" s="36">
        <f t="shared" si="1"/>
        <v>13839</v>
      </c>
      <c r="M35" s="36">
        <f t="shared" si="1"/>
        <v>13853</v>
      </c>
      <c r="N35" s="36">
        <f t="shared" si="1"/>
        <v>13865</v>
      </c>
      <c r="O35" s="36">
        <f t="shared" si="1"/>
        <v>13880</v>
      </c>
      <c r="P35" s="36">
        <f t="shared" si="1"/>
        <v>13880</v>
      </c>
      <c r="Q35" s="36">
        <f t="shared" si="1"/>
        <v>13880</v>
      </c>
      <c r="R35" s="36">
        <f t="shared" si="1"/>
        <v>13898</v>
      </c>
      <c r="S35" s="36">
        <f t="shared" si="1"/>
        <v>13913</v>
      </c>
      <c r="T35" s="36">
        <f t="shared" si="1"/>
        <v>13928</v>
      </c>
      <c r="U35" s="36">
        <f t="shared" si="1"/>
        <v>13940</v>
      </c>
      <c r="V35" s="36">
        <f t="shared" si="1"/>
        <v>13955</v>
      </c>
      <c r="W35" s="36">
        <f t="shared" si="1"/>
        <v>13955</v>
      </c>
      <c r="X35" s="36">
        <f t="shared" si="1"/>
        <v>13973</v>
      </c>
      <c r="Y35" s="36">
        <f t="shared" si="1"/>
        <v>13986</v>
      </c>
      <c r="Z35" s="36">
        <f t="shared" si="1"/>
        <v>14002</v>
      </c>
      <c r="AA35" s="36">
        <f t="shared" si="1"/>
        <v>14018</v>
      </c>
      <c r="AB35" s="36">
        <f t="shared" si="1"/>
        <v>14033</v>
      </c>
      <c r="AC35" s="36">
        <f t="shared" si="1"/>
        <v>14047</v>
      </c>
      <c r="AD35" s="36">
        <f t="shared" si="1"/>
        <v>14047</v>
      </c>
      <c r="AE35" s="36">
        <f t="shared" si="1"/>
        <v>14047</v>
      </c>
      <c r="AF35" s="36">
        <f t="shared" si="1"/>
        <v>14065</v>
      </c>
      <c r="AG35" s="36">
        <f t="shared" si="1"/>
        <v>14069</v>
      </c>
      <c r="AH35" s="36">
        <f t="shared" si="1"/>
        <v>14074</v>
      </c>
      <c r="AI35" s="36">
        <f t="shared" si="1"/>
        <v>14078</v>
      </c>
      <c r="AJ35" s="36">
        <f t="shared" si="1"/>
        <v>14083</v>
      </c>
    </row>
    <row r="36" spans="1:36" outlineLevel="1">
      <c r="A36" s="33"/>
      <c r="B36" s="39" t="s">
        <v>4</v>
      </c>
      <c r="C36" s="36"/>
      <c r="D36" s="36"/>
      <c r="E36" s="37">
        <f t="shared" si="2"/>
        <v>23921</v>
      </c>
      <c r="F36" s="36">
        <f t="shared" si="3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</row>
    <row r="37" spans="1:36" outlineLevel="1">
      <c r="A37" s="33"/>
      <c r="B37" s="39" t="s">
        <v>10</v>
      </c>
      <c r="C37" s="36"/>
      <c r="D37" s="36"/>
      <c r="E37" s="37">
        <f t="shared" si="2"/>
        <v>2352.3000000000002</v>
      </c>
      <c r="F37" s="36">
        <f t="shared" si="3"/>
        <v>2352.3000000000002</v>
      </c>
      <c r="G37" s="36">
        <f t="shared" si="1"/>
        <v>2352.3000000000002</v>
      </c>
      <c r="H37" s="36">
        <f t="shared" si="1"/>
        <v>2352.3000000000002</v>
      </c>
      <c r="I37" s="36">
        <f t="shared" si="1"/>
        <v>2352.3000000000002</v>
      </c>
      <c r="J37" s="36">
        <f t="shared" si="1"/>
        <v>2355.1</v>
      </c>
      <c r="K37" s="36">
        <f t="shared" si="1"/>
        <v>2357.4</v>
      </c>
      <c r="L37" s="36">
        <f t="shared" si="1"/>
        <v>2360.1</v>
      </c>
      <c r="M37" s="36">
        <f t="shared" si="1"/>
        <v>2362.4</v>
      </c>
      <c r="N37" s="36">
        <f t="shared" si="1"/>
        <v>2364.6999999999998</v>
      </c>
      <c r="O37" s="36">
        <f t="shared" si="1"/>
        <v>2367.9</v>
      </c>
      <c r="P37" s="36">
        <f t="shared" si="1"/>
        <v>2367.9</v>
      </c>
      <c r="Q37" s="36">
        <f t="shared" si="1"/>
        <v>2367.9</v>
      </c>
      <c r="R37" s="36">
        <f t="shared" si="1"/>
        <v>2369.8000000000002</v>
      </c>
      <c r="S37" s="36">
        <f t="shared" si="1"/>
        <v>2372.1999999999998</v>
      </c>
      <c r="T37" s="36">
        <f t="shared" si="1"/>
        <v>2374.5</v>
      </c>
      <c r="U37" s="36">
        <f t="shared" si="1"/>
        <v>2377.4</v>
      </c>
      <c r="V37" s="36">
        <f t="shared" si="1"/>
        <v>2380.1</v>
      </c>
      <c r="W37" s="36">
        <f t="shared" si="1"/>
        <v>2380.1</v>
      </c>
      <c r="X37" s="36">
        <f t="shared" si="1"/>
        <v>2382.5</v>
      </c>
      <c r="Y37" s="36">
        <f t="shared" si="1"/>
        <v>2384.9</v>
      </c>
      <c r="Z37" s="36">
        <f t="shared" si="1"/>
        <v>2388.1999999999998</v>
      </c>
      <c r="AA37" s="36">
        <f t="shared" si="1"/>
        <v>2391.6</v>
      </c>
      <c r="AB37" s="36">
        <f t="shared" si="1"/>
        <v>2394.1</v>
      </c>
      <c r="AC37" s="36">
        <f t="shared" si="1"/>
        <v>2397</v>
      </c>
      <c r="AD37" s="36">
        <f t="shared" si="1"/>
        <v>2397</v>
      </c>
      <c r="AE37" s="36">
        <f t="shared" si="1"/>
        <v>2397</v>
      </c>
      <c r="AF37" s="36">
        <f t="shared" si="1"/>
        <v>2398.5</v>
      </c>
      <c r="AG37" s="36">
        <f t="shared" si="1"/>
        <v>2398.6</v>
      </c>
      <c r="AH37" s="36">
        <f t="shared" si="1"/>
        <v>2398.6999999999998</v>
      </c>
      <c r="AI37" s="36">
        <f t="shared" si="1"/>
        <v>2398.6999999999998</v>
      </c>
      <c r="AJ37" s="36">
        <f t="shared" si="1"/>
        <v>2398.8000000000002</v>
      </c>
    </row>
    <row r="38" spans="1:36" outlineLevel="1">
      <c r="A38" s="33"/>
      <c r="B38" s="61" t="s">
        <v>26</v>
      </c>
      <c r="C38" s="36"/>
      <c r="D38" s="36"/>
      <c r="E38" s="37">
        <f t="shared" si="2"/>
        <v>1111.9000000000001</v>
      </c>
      <c r="F38" s="36">
        <f t="shared" si="3"/>
        <v>1111.9000000000001</v>
      </c>
      <c r="G38" s="36">
        <f t="shared" si="1"/>
        <v>1111.9000000000001</v>
      </c>
      <c r="H38" s="36">
        <f t="shared" si="1"/>
        <v>1111.9000000000001</v>
      </c>
      <c r="I38" s="36">
        <f t="shared" si="1"/>
        <v>1111.9000000000001</v>
      </c>
      <c r="J38" s="36">
        <f t="shared" si="1"/>
        <v>1113.8</v>
      </c>
      <c r="K38" s="36">
        <f t="shared" si="1"/>
        <v>1115.2</v>
      </c>
      <c r="L38" s="36">
        <f t="shared" si="1"/>
        <v>1117</v>
      </c>
      <c r="M38" s="36">
        <f t="shared" si="1"/>
        <v>1118.4000000000001</v>
      </c>
      <c r="N38" s="36">
        <f t="shared" si="1"/>
        <v>1119.8</v>
      </c>
      <c r="O38" s="36">
        <f t="shared" si="1"/>
        <v>1121.9000000000001</v>
      </c>
      <c r="P38" s="36">
        <f t="shared" si="1"/>
        <v>1121.9000000000001</v>
      </c>
      <c r="Q38" s="36">
        <f t="shared" si="1"/>
        <v>1121.9000000000001</v>
      </c>
      <c r="R38" s="36">
        <f t="shared" si="1"/>
        <v>1123</v>
      </c>
      <c r="S38" s="36">
        <f t="shared" si="1"/>
        <v>1124.5</v>
      </c>
      <c r="T38" s="36">
        <f t="shared" si="1"/>
        <v>1125.9000000000001</v>
      </c>
      <c r="U38" s="36">
        <f t="shared" si="1"/>
        <v>1127.8</v>
      </c>
      <c r="V38" s="36">
        <f t="shared" si="1"/>
        <v>1129.5</v>
      </c>
      <c r="W38" s="36">
        <f t="shared" si="1"/>
        <v>1129.5</v>
      </c>
      <c r="X38" s="36">
        <f t="shared" si="1"/>
        <v>1130.8</v>
      </c>
      <c r="Y38" s="36">
        <f t="shared" si="1"/>
        <v>1132.3</v>
      </c>
      <c r="Z38" s="36">
        <f t="shared" si="1"/>
        <v>1134.5</v>
      </c>
      <c r="AA38" s="36">
        <f t="shared" si="1"/>
        <v>1136.8</v>
      </c>
      <c r="AB38" s="36">
        <f t="shared" si="1"/>
        <v>1138.4000000000001</v>
      </c>
      <c r="AC38" s="36">
        <f t="shared" si="1"/>
        <v>1140.2</v>
      </c>
      <c r="AD38" s="36">
        <f t="shared" si="1"/>
        <v>1140.2</v>
      </c>
      <c r="AE38" s="36">
        <f t="shared" si="1"/>
        <v>1140.2</v>
      </c>
      <c r="AF38" s="36">
        <f t="shared" si="1"/>
        <v>1141.0999999999999</v>
      </c>
      <c r="AG38" s="36">
        <f t="shared" si="1"/>
        <v>1141.2</v>
      </c>
      <c r="AH38" s="36">
        <f t="shared" si="1"/>
        <v>1141.2</v>
      </c>
      <c r="AI38" s="36">
        <f t="shared" si="1"/>
        <v>1141.2</v>
      </c>
      <c r="AJ38" s="36">
        <f t="shared" si="1"/>
        <v>1141.3</v>
      </c>
    </row>
    <row r="39" spans="1:36" outlineLevel="1">
      <c r="A39" s="33"/>
      <c r="B39" s="61" t="s">
        <v>11</v>
      </c>
      <c r="C39" s="36"/>
      <c r="D39" s="36"/>
      <c r="E39" s="37">
        <f t="shared" si="2"/>
        <v>152</v>
      </c>
      <c r="F39" s="36">
        <f t="shared" si="3"/>
        <v>152</v>
      </c>
      <c r="G39" s="36">
        <f t="shared" si="1"/>
        <v>152</v>
      </c>
      <c r="H39" s="36">
        <f t="shared" si="1"/>
        <v>152</v>
      </c>
      <c r="I39" s="36">
        <f t="shared" si="1"/>
        <v>152</v>
      </c>
      <c r="J39" s="36">
        <f t="shared" si="1"/>
        <v>152.09</v>
      </c>
      <c r="K39" s="36">
        <f t="shared" si="1"/>
        <v>152.11000000000001</v>
      </c>
      <c r="L39" s="36">
        <f t="shared" si="1"/>
        <v>152.19999999999999</v>
      </c>
      <c r="M39" s="36">
        <f t="shared" si="1"/>
        <v>152.31</v>
      </c>
      <c r="N39" s="36">
        <f t="shared" si="1"/>
        <v>152.43</v>
      </c>
      <c r="O39" s="36">
        <f t="shared" si="1"/>
        <v>152.54</v>
      </c>
      <c r="P39" s="36">
        <f t="shared" si="1"/>
        <v>152.54</v>
      </c>
      <c r="Q39" s="36">
        <f t="shared" si="1"/>
        <v>152.54</v>
      </c>
      <c r="R39" s="36">
        <f t="shared" si="1"/>
        <v>152.62</v>
      </c>
      <c r="S39" s="36">
        <f t="shared" si="1"/>
        <v>152.72</v>
      </c>
      <c r="T39" s="36">
        <f t="shared" si="1"/>
        <v>152.28</v>
      </c>
      <c r="U39" s="36">
        <f t="shared" si="1"/>
        <v>152.91</v>
      </c>
      <c r="V39" s="36">
        <f t="shared" si="1"/>
        <v>152.97999999999999</v>
      </c>
      <c r="W39" s="36">
        <f t="shared" si="1"/>
        <v>152.97999999999999</v>
      </c>
      <c r="X39" s="36">
        <f t="shared" si="1"/>
        <v>152.97999999999999</v>
      </c>
      <c r="Y39" s="36">
        <f t="shared" si="1"/>
        <v>153.01</v>
      </c>
      <c r="Z39" s="36">
        <f t="shared" si="1"/>
        <v>153.1</v>
      </c>
      <c r="AA39" s="36">
        <f t="shared" si="1"/>
        <v>153.19999999999999</v>
      </c>
      <c r="AB39" s="36">
        <f t="shared" si="1"/>
        <v>153.33000000000001</v>
      </c>
      <c r="AC39" s="36">
        <f t="shared" si="1"/>
        <v>153.41</v>
      </c>
      <c r="AD39" s="36">
        <f t="shared" si="1"/>
        <v>153.41</v>
      </c>
      <c r="AE39" s="36">
        <f t="shared" si="1"/>
        <v>153.41</v>
      </c>
      <c r="AF39" s="36">
        <f t="shared" si="1"/>
        <v>153.49</v>
      </c>
      <c r="AG39" s="36">
        <f t="shared" si="1"/>
        <v>153.51</v>
      </c>
      <c r="AH39" s="36">
        <f t="shared" si="1"/>
        <v>153.53</v>
      </c>
      <c r="AI39" s="36">
        <f t="shared" si="1"/>
        <v>153.54</v>
      </c>
      <c r="AJ39" s="36">
        <f t="shared" si="1"/>
        <v>153.57</v>
      </c>
    </row>
    <row r="40" spans="1:36" outlineLevel="1">
      <c r="A40" s="33"/>
      <c r="B40" s="62" t="s">
        <v>44</v>
      </c>
      <c r="C40" s="36"/>
      <c r="D40" s="36"/>
      <c r="E40" s="37">
        <f t="shared" si="2"/>
        <v>31.460999999999999</v>
      </c>
      <c r="F40" s="36">
        <f t="shared" si="3"/>
        <v>31.460999999999999</v>
      </c>
      <c r="G40" s="36">
        <f t="shared" si="1"/>
        <v>31.460999999999999</v>
      </c>
      <c r="H40" s="36">
        <f t="shared" si="1"/>
        <v>31.460999999999999</v>
      </c>
      <c r="I40" s="36">
        <f t="shared" si="1"/>
        <v>31.460999999999999</v>
      </c>
      <c r="J40" s="36">
        <f t="shared" si="1"/>
        <v>31.547000000000001</v>
      </c>
      <c r="K40" s="36">
        <f t="shared" si="1"/>
        <v>31.649000000000001</v>
      </c>
      <c r="L40" s="36">
        <f t="shared" si="1"/>
        <v>31.940999999999999</v>
      </c>
      <c r="M40" s="36">
        <f t="shared" si="1"/>
        <v>32.088999999999999</v>
      </c>
      <c r="N40" s="36">
        <f t="shared" si="1"/>
        <v>32.209000000000003</v>
      </c>
      <c r="O40" s="36">
        <f t="shared" si="1"/>
        <v>32.298999999999999</v>
      </c>
      <c r="P40" s="36">
        <f t="shared" si="1"/>
        <v>32.298999999999999</v>
      </c>
      <c r="Q40" s="36">
        <f t="shared" si="1"/>
        <v>32.298999999999999</v>
      </c>
      <c r="R40" s="36">
        <f t="shared" si="1"/>
        <v>32.389000000000003</v>
      </c>
      <c r="S40" s="36">
        <f t="shared" si="1"/>
        <v>32.646999999999998</v>
      </c>
      <c r="T40" s="36">
        <f t="shared" si="1"/>
        <v>32.799999999999997</v>
      </c>
      <c r="U40" s="36">
        <f t="shared" si="1"/>
        <v>32.997</v>
      </c>
      <c r="V40" s="36">
        <f t="shared" si="1"/>
        <v>33.082000000000001</v>
      </c>
      <c r="W40" s="36">
        <f t="shared" si="1"/>
        <v>33.082000000000001</v>
      </c>
      <c r="X40" s="36">
        <f t="shared" si="1"/>
        <v>33.220999999999997</v>
      </c>
      <c r="Y40" s="36">
        <f t="shared" si="1"/>
        <v>33.378</v>
      </c>
      <c r="Z40" s="36">
        <f t="shared" si="1"/>
        <v>33.634999999999998</v>
      </c>
      <c r="AA40" s="36">
        <f t="shared" si="1"/>
        <v>33.826999999999998</v>
      </c>
      <c r="AB40" s="36">
        <f t="shared" si="1"/>
        <v>34.006999999999998</v>
      </c>
      <c r="AC40" s="36">
        <f t="shared" si="1"/>
        <v>34.107999999999997</v>
      </c>
      <c r="AD40" s="36">
        <f t="shared" si="1"/>
        <v>34.107999999999997</v>
      </c>
      <c r="AE40" s="36">
        <f t="shared" si="1"/>
        <v>34.107999999999997</v>
      </c>
      <c r="AF40" s="36">
        <f t="shared" si="1"/>
        <v>34.174999999999997</v>
      </c>
      <c r="AG40" s="36">
        <f t="shared" si="1"/>
        <v>34.180999999999997</v>
      </c>
      <c r="AH40" s="36">
        <f t="shared" si="1"/>
        <v>34.186999999999998</v>
      </c>
      <c r="AI40" s="36">
        <f t="shared" si="1"/>
        <v>34.192999999999998</v>
      </c>
      <c r="AJ40" s="36">
        <f t="shared" si="1"/>
        <v>34.200000000000003</v>
      </c>
    </row>
    <row r="41" spans="1:36" outlineLevel="1">
      <c r="A41" s="33"/>
      <c r="B41" s="62" t="s">
        <v>43</v>
      </c>
      <c r="C41" s="36"/>
      <c r="D41" s="36"/>
      <c r="E41" s="37">
        <f t="shared" si="2"/>
        <v>1.9658</v>
      </c>
      <c r="F41" s="36">
        <f t="shared" si="3"/>
        <v>1.9658</v>
      </c>
      <c r="G41" s="36">
        <f t="shared" si="1"/>
        <v>1.9658</v>
      </c>
      <c r="H41" s="36">
        <f t="shared" si="1"/>
        <v>1.9658</v>
      </c>
      <c r="I41" s="36">
        <f t="shared" si="1"/>
        <v>1.9658</v>
      </c>
      <c r="J41" s="36">
        <f t="shared" si="1"/>
        <v>1.9789000000000001</v>
      </c>
      <c r="K41" s="36">
        <f t="shared" si="1"/>
        <v>1.9806999999999999</v>
      </c>
      <c r="L41" s="36">
        <f t="shared" si="1"/>
        <v>1.9874000000000001</v>
      </c>
      <c r="M41" s="36">
        <f t="shared" si="1"/>
        <v>2.0213999999999999</v>
      </c>
      <c r="N41" s="36">
        <f t="shared" si="1"/>
        <v>2.0358999999999998</v>
      </c>
      <c r="O41" s="36">
        <f t="shared" si="1"/>
        <v>2.0407000000000002</v>
      </c>
      <c r="P41" s="36">
        <f t="shared" si="1"/>
        <v>2.0407000000000002</v>
      </c>
      <c r="Q41" s="36">
        <f t="shared" si="1"/>
        <v>2.0407000000000002</v>
      </c>
      <c r="R41" s="36">
        <f t="shared" si="1"/>
        <v>2.0468000000000002</v>
      </c>
      <c r="S41" s="36">
        <f t="shared" si="1"/>
        <v>2.0529000000000002</v>
      </c>
      <c r="T41" s="36">
        <f t="shared" si="1"/>
        <v>2.0842000000000001</v>
      </c>
      <c r="U41" s="36">
        <f t="shared" si="1"/>
        <v>2.1122000000000001</v>
      </c>
      <c r="V41" s="36">
        <f t="shared" ref="V41:V58" si="4">IF(V13=0,U41,V13)</f>
        <v>2.1158999999999999</v>
      </c>
      <c r="W41" s="36">
        <f t="shared" ref="W41:W58" si="5">IF(W13=0,V41,W13)</f>
        <v>2.1158999999999999</v>
      </c>
      <c r="X41" s="36">
        <f t="shared" ref="X41:X58" si="6">IF(X13=0,W41,X13)</f>
        <v>2.1187999999999998</v>
      </c>
      <c r="Y41" s="36">
        <f t="shared" ref="Y41:Y58" si="7">IF(Y13=0,X41,Y13)</f>
        <v>2.1204000000000001</v>
      </c>
      <c r="Z41" s="36">
        <f t="shared" ref="Z41:Z58" si="8">IF(Z13=0,Y41,Z13)</f>
        <v>2.1404999999999998</v>
      </c>
      <c r="AA41" s="36">
        <f t="shared" ref="AA41:AA58" si="9">IF(AA13=0,Z41,AA13)</f>
        <v>2.1671999999999998</v>
      </c>
      <c r="AB41" s="36">
        <f t="shared" ref="AB41:AB58" si="10">IF(AB13=0,AA41,AB13)</f>
        <v>2.1880999999999999</v>
      </c>
      <c r="AC41" s="36">
        <f t="shared" ref="AC41:AC58" si="11">IF(AC13=0,AB41,AC13)</f>
        <v>2.1915</v>
      </c>
      <c r="AD41" s="36">
        <f t="shared" ref="AD41:AD58" si="12">IF(AD13=0,AC41,AD13)</f>
        <v>2.1915</v>
      </c>
      <c r="AE41" s="36">
        <f t="shared" ref="AE41:AE58" si="13">IF(AE13=0,AD41,AE13)</f>
        <v>2.1915</v>
      </c>
      <c r="AF41" s="36">
        <f t="shared" ref="AF41:AF58" si="14">IF(AF13=0,AE41,AF13)</f>
        <v>2.1989999999999998</v>
      </c>
      <c r="AG41" s="36">
        <f t="shared" ref="AG41:AG58" si="15">IF(AG13=0,AF41,AG13)</f>
        <v>2.2004999999999999</v>
      </c>
      <c r="AH41" s="36">
        <f t="shared" ref="AH41:AH58" si="16">IF(AH13=0,AG41,AH13)</f>
        <v>2.2021000000000002</v>
      </c>
      <c r="AI41" s="36">
        <f t="shared" ref="AI41:AI58" si="17">IF(AI13=0,AH41,AI13)</f>
        <v>2.2038000000000002</v>
      </c>
      <c r="AJ41" s="36">
        <f t="shared" ref="AJ41:AJ58" si="18">IF(AJ13=0,AI41,AJ13)</f>
        <v>2.2056</v>
      </c>
    </row>
    <row r="42" spans="1:36" outlineLevel="1">
      <c r="A42" s="33"/>
      <c r="B42" s="39" t="s">
        <v>1</v>
      </c>
      <c r="C42" s="36"/>
      <c r="D42" s="36"/>
      <c r="E42" s="37">
        <f t="shared" si="2"/>
        <v>708.98</v>
      </c>
      <c r="F42" s="36">
        <f t="shared" si="3"/>
        <v>708.98</v>
      </c>
      <c r="G42" s="36">
        <f t="shared" ref="G42:G58" si="19">IF(G14=0,F42,G14)</f>
        <v>708.98</v>
      </c>
      <c r="H42" s="36">
        <f t="shared" ref="H42:H58" si="20">IF(H14=0,G42,H14)</f>
        <v>708.98</v>
      </c>
      <c r="I42" s="36">
        <f t="shared" ref="I42:I58" si="21">IF(I14=0,H42,I14)</f>
        <v>708.98</v>
      </c>
      <c r="J42" s="36">
        <f t="shared" ref="J42:J58" si="22">IF(J14=0,I42,J14)</f>
        <v>710.56</v>
      </c>
      <c r="K42" s="36">
        <f t="shared" ref="K42:K58" si="23">IF(K14=0,J42,K14)</f>
        <v>710.72</v>
      </c>
      <c r="L42" s="36">
        <f t="shared" ref="L42:L58" si="24">IF(L14=0,K42,L14)</f>
        <v>711.14</v>
      </c>
      <c r="M42" s="36">
        <f t="shared" ref="M42:M58" si="25">IF(M14=0,L42,M14)</f>
        <v>711.66</v>
      </c>
      <c r="N42" s="36">
        <f t="shared" ref="N42:N58" si="26">IF(N14=0,M42,N14)</f>
        <v>712.1</v>
      </c>
      <c r="O42" s="36">
        <f t="shared" ref="O42:O58" si="27">IF(O14=0,N42,O14)</f>
        <v>712.53</v>
      </c>
      <c r="P42" s="36">
        <f t="shared" ref="P42:P58" si="28">IF(P14=0,O42,P14)</f>
        <v>712.53</v>
      </c>
      <c r="Q42" s="36">
        <f t="shared" ref="Q42:Q58" si="29">IF(Q14=0,P42,Q14)</f>
        <v>712.53</v>
      </c>
      <c r="R42" s="36">
        <f t="shared" ref="R42:R58" si="30">IF(R14=0,Q42,R14)</f>
        <v>713.18</v>
      </c>
      <c r="S42" s="36">
        <f t="shared" ref="S42:S58" si="31">IF(S14=0,R42,S14)</f>
        <v>713.73</v>
      </c>
      <c r="T42" s="36">
        <f t="shared" ref="T42:T58" si="32">IF(T14=0,S42,T14)</f>
        <v>714.25</v>
      </c>
      <c r="U42" s="36">
        <f t="shared" ref="U42:U58" si="33">IF(U14=0,T42,U14)</f>
        <v>714.73</v>
      </c>
      <c r="V42" s="36">
        <f t="shared" si="4"/>
        <v>715.24</v>
      </c>
      <c r="W42" s="36">
        <f t="shared" si="5"/>
        <v>715.24</v>
      </c>
      <c r="X42" s="36">
        <f t="shared" si="6"/>
        <v>715.68</v>
      </c>
      <c r="Y42" s="36">
        <f t="shared" si="7"/>
        <v>715.84</v>
      </c>
      <c r="Z42" s="36">
        <f t="shared" si="8"/>
        <v>716.36</v>
      </c>
      <c r="AA42" s="36">
        <f t="shared" si="9"/>
        <v>716.87</v>
      </c>
      <c r="AB42" s="36">
        <f t="shared" si="10"/>
        <v>717.48</v>
      </c>
      <c r="AC42" s="36">
        <f t="shared" si="11"/>
        <v>717.98</v>
      </c>
      <c r="AD42" s="36">
        <f t="shared" si="12"/>
        <v>717.98</v>
      </c>
      <c r="AE42" s="36">
        <f t="shared" si="13"/>
        <v>717.98</v>
      </c>
      <c r="AF42" s="36">
        <f t="shared" si="14"/>
        <v>718.71</v>
      </c>
      <c r="AG42" s="36">
        <f t="shared" si="15"/>
        <v>719.12</v>
      </c>
      <c r="AH42" s="36">
        <f t="shared" si="16"/>
        <v>719.47</v>
      </c>
      <c r="AI42" s="36">
        <f t="shared" si="17"/>
        <v>719.81</v>
      </c>
      <c r="AJ42" s="36">
        <f t="shared" si="18"/>
        <v>720.18</v>
      </c>
    </row>
    <row r="43" spans="1:36" outlineLevel="1">
      <c r="A43" s="33"/>
      <c r="B43" s="39" t="s">
        <v>41</v>
      </c>
      <c r="C43" s="36"/>
      <c r="D43" s="36"/>
      <c r="E43" s="37">
        <f t="shared" si="2"/>
        <v>635.91</v>
      </c>
      <c r="F43" s="36">
        <f t="shared" si="3"/>
        <v>635.91</v>
      </c>
      <c r="G43" s="36">
        <f t="shared" si="19"/>
        <v>635.91</v>
      </c>
      <c r="H43" s="36">
        <f t="shared" si="20"/>
        <v>635.91</v>
      </c>
      <c r="I43" s="36">
        <f t="shared" si="21"/>
        <v>635.91</v>
      </c>
      <c r="J43" s="36">
        <f t="shared" si="22"/>
        <v>637.34</v>
      </c>
      <c r="K43" s="36">
        <f t="shared" si="23"/>
        <v>637.47</v>
      </c>
      <c r="L43" s="36">
        <f t="shared" si="24"/>
        <v>637.87</v>
      </c>
      <c r="M43" s="36">
        <f t="shared" si="25"/>
        <v>638.36</v>
      </c>
      <c r="N43" s="36">
        <f t="shared" si="26"/>
        <v>638.73</v>
      </c>
      <c r="O43" s="36">
        <f t="shared" si="27"/>
        <v>639.17999999999995</v>
      </c>
      <c r="P43" s="36">
        <f t="shared" si="28"/>
        <v>639.17999999999995</v>
      </c>
      <c r="Q43" s="36">
        <f t="shared" si="29"/>
        <v>639.17999999999995</v>
      </c>
      <c r="R43" s="36">
        <f t="shared" si="30"/>
        <v>639.82000000000005</v>
      </c>
      <c r="S43" s="36">
        <f t="shared" si="31"/>
        <v>640.29</v>
      </c>
      <c r="T43" s="36">
        <f t="shared" si="32"/>
        <v>640.72</v>
      </c>
      <c r="U43" s="36">
        <f t="shared" si="33"/>
        <v>641.14</v>
      </c>
      <c r="V43" s="36">
        <f t="shared" si="4"/>
        <v>641.64</v>
      </c>
      <c r="W43" s="36">
        <f t="shared" si="5"/>
        <v>641.64</v>
      </c>
      <c r="X43" s="36">
        <f t="shared" si="6"/>
        <v>641.96</v>
      </c>
      <c r="Y43" s="36">
        <f t="shared" si="7"/>
        <v>642.12</v>
      </c>
      <c r="Z43" s="36">
        <f t="shared" si="8"/>
        <v>642.69000000000005</v>
      </c>
      <c r="AA43" s="36">
        <f t="shared" si="9"/>
        <v>643.11</v>
      </c>
      <c r="AB43" s="36">
        <f t="shared" si="10"/>
        <v>643.69000000000005</v>
      </c>
      <c r="AC43" s="36">
        <f t="shared" si="11"/>
        <v>644.22</v>
      </c>
      <c r="AD43" s="36">
        <f t="shared" si="12"/>
        <v>644.22</v>
      </c>
      <c r="AE43" s="36">
        <f t="shared" si="13"/>
        <v>644.22</v>
      </c>
      <c r="AF43" s="36">
        <f t="shared" si="14"/>
        <v>644.96</v>
      </c>
      <c r="AG43" s="36">
        <f t="shared" si="15"/>
        <v>645.32000000000005</v>
      </c>
      <c r="AH43" s="36">
        <f t="shared" si="16"/>
        <v>645.57000000000005</v>
      </c>
      <c r="AI43" s="36">
        <f t="shared" si="17"/>
        <v>645.85</v>
      </c>
      <c r="AJ43" s="36">
        <f t="shared" si="18"/>
        <v>646.08000000000004</v>
      </c>
    </row>
    <row r="44" spans="1:36" outlineLevel="1">
      <c r="A44" s="33"/>
      <c r="B44" s="39" t="s">
        <v>12</v>
      </c>
      <c r="C44" s="36"/>
      <c r="D44" s="36"/>
      <c r="E44" s="37">
        <f t="shared" si="2"/>
        <v>1703.6</v>
      </c>
      <c r="F44" s="36">
        <f t="shared" si="3"/>
        <v>1703.6</v>
      </c>
      <c r="G44" s="36">
        <f t="shared" si="19"/>
        <v>1703.6</v>
      </c>
      <c r="H44" s="36">
        <f t="shared" si="20"/>
        <v>1703.6</v>
      </c>
      <c r="I44" s="36">
        <f t="shared" si="21"/>
        <v>1703.6</v>
      </c>
      <c r="J44" s="36">
        <f t="shared" si="22"/>
        <v>1709.7</v>
      </c>
      <c r="K44" s="36">
        <f t="shared" si="23"/>
        <v>1711</v>
      </c>
      <c r="L44" s="36">
        <f t="shared" si="24"/>
        <v>1712.2</v>
      </c>
      <c r="M44" s="36">
        <f t="shared" si="25"/>
        <v>1713.4</v>
      </c>
      <c r="N44" s="36">
        <f t="shared" si="26"/>
        <v>1714.4</v>
      </c>
      <c r="O44" s="36">
        <f t="shared" si="27"/>
        <v>1715.8</v>
      </c>
      <c r="P44" s="36">
        <f t="shared" si="28"/>
        <v>1715.8</v>
      </c>
      <c r="Q44" s="36">
        <f t="shared" si="29"/>
        <v>1715.8</v>
      </c>
      <c r="R44" s="36">
        <f t="shared" si="30"/>
        <v>1718.8</v>
      </c>
      <c r="S44" s="36">
        <f t="shared" si="31"/>
        <v>1720.4</v>
      </c>
      <c r="T44" s="36">
        <f t="shared" si="32"/>
        <v>1721.9</v>
      </c>
      <c r="U44" s="36">
        <f t="shared" si="33"/>
        <v>1723.3</v>
      </c>
      <c r="V44" s="36">
        <f t="shared" si="4"/>
        <v>1725</v>
      </c>
      <c r="W44" s="36">
        <f t="shared" si="5"/>
        <v>1725</v>
      </c>
      <c r="X44" s="36">
        <f t="shared" si="6"/>
        <v>1726.9</v>
      </c>
      <c r="Y44" s="36">
        <f t="shared" si="7"/>
        <v>1728</v>
      </c>
      <c r="Z44" s="36">
        <f t="shared" si="8"/>
        <v>1729.7</v>
      </c>
      <c r="AA44" s="36">
        <f t="shared" si="9"/>
        <v>1731.3</v>
      </c>
      <c r="AB44" s="36">
        <f t="shared" si="10"/>
        <v>1732.8</v>
      </c>
      <c r="AC44" s="36">
        <f t="shared" si="11"/>
        <v>1734.1</v>
      </c>
      <c r="AD44" s="36">
        <f t="shared" si="12"/>
        <v>1734.1</v>
      </c>
      <c r="AE44" s="36">
        <f t="shared" si="13"/>
        <v>1734.1</v>
      </c>
      <c r="AF44" s="36">
        <f t="shared" si="14"/>
        <v>1736.5</v>
      </c>
      <c r="AG44" s="36">
        <f t="shared" si="15"/>
        <v>1737.3</v>
      </c>
      <c r="AH44" s="36">
        <f t="shared" si="16"/>
        <v>1737.8</v>
      </c>
      <c r="AI44" s="36">
        <f t="shared" si="17"/>
        <v>1738.9</v>
      </c>
      <c r="AJ44" s="36">
        <f t="shared" si="18"/>
        <v>1739.9</v>
      </c>
    </row>
    <row r="45" spans="1:36" outlineLevel="1">
      <c r="A45" s="33"/>
      <c r="B45" s="39" t="s">
        <v>13</v>
      </c>
      <c r="C45" s="36"/>
      <c r="D45" s="36"/>
      <c r="E45" s="37">
        <f t="shared" si="2"/>
        <v>26.036999999999999</v>
      </c>
      <c r="F45" s="36">
        <f t="shared" si="3"/>
        <v>26.036999999999999</v>
      </c>
      <c r="G45" s="36">
        <f t="shared" si="19"/>
        <v>26.036999999999999</v>
      </c>
      <c r="H45" s="36">
        <f t="shared" si="20"/>
        <v>26.036999999999999</v>
      </c>
      <c r="I45" s="36">
        <f t="shared" si="21"/>
        <v>26.036999999999999</v>
      </c>
      <c r="J45" s="36">
        <f t="shared" si="22"/>
        <v>26.084</v>
      </c>
      <c r="K45" s="36">
        <f t="shared" si="23"/>
        <v>26.122</v>
      </c>
      <c r="L45" s="36">
        <f t="shared" si="24"/>
        <v>26.166</v>
      </c>
      <c r="M45" s="36">
        <f t="shared" si="25"/>
        <v>26.202999999999999</v>
      </c>
      <c r="N45" s="36">
        <f t="shared" si="26"/>
        <v>26.234000000000002</v>
      </c>
      <c r="O45" s="36">
        <f t="shared" si="27"/>
        <v>26.268999999999998</v>
      </c>
      <c r="P45" s="36">
        <f t="shared" si="28"/>
        <v>26.268999999999998</v>
      </c>
      <c r="Q45" s="36">
        <f t="shared" si="29"/>
        <v>26.268999999999998</v>
      </c>
      <c r="R45" s="36">
        <f t="shared" si="30"/>
        <v>26.29</v>
      </c>
      <c r="S45" s="36">
        <f t="shared" si="31"/>
        <v>26.303999999999998</v>
      </c>
      <c r="T45" s="36">
        <f t="shared" si="32"/>
        <v>26.318000000000001</v>
      </c>
      <c r="U45" s="36">
        <f t="shared" si="33"/>
        <v>26.335999999999999</v>
      </c>
      <c r="V45" s="36">
        <f t="shared" si="4"/>
        <v>26.350999999999999</v>
      </c>
      <c r="W45" s="36">
        <f t="shared" si="5"/>
        <v>26.350999999999999</v>
      </c>
      <c r="X45" s="36">
        <f t="shared" si="6"/>
        <v>26.361999999999998</v>
      </c>
      <c r="Y45" s="36">
        <f t="shared" si="7"/>
        <v>26.396999999999998</v>
      </c>
      <c r="Z45" s="36">
        <f t="shared" si="8"/>
        <v>26.423999999999999</v>
      </c>
      <c r="AA45" s="36">
        <f t="shared" si="9"/>
        <v>26.439</v>
      </c>
      <c r="AB45" s="36">
        <f t="shared" si="10"/>
        <v>26.452999999999999</v>
      </c>
      <c r="AC45" s="36">
        <f t="shared" si="11"/>
        <v>26.494</v>
      </c>
      <c r="AD45" s="36">
        <f t="shared" si="12"/>
        <v>26.494</v>
      </c>
      <c r="AE45" s="36">
        <f t="shared" si="13"/>
        <v>26.494</v>
      </c>
      <c r="AF45" s="36">
        <f t="shared" si="14"/>
        <v>26.513999999999999</v>
      </c>
      <c r="AG45" s="36">
        <f t="shared" si="15"/>
        <v>26.513999999999999</v>
      </c>
      <c r="AH45" s="36">
        <f t="shared" si="16"/>
        <v>26.515000000000001</v>
      </c>
      <c r="AI45" s="36">
        <f t="shared" si="17"/>
        <v>26.518000000000001</v>
      </c>
      <c r="AJ45" s="36">
        <f t="shared" si="18"/>
        <v>26.524000000000001</v>
      </c>
    </row>
    <row r="46" spans="1:36" outlineLevel="1">
      <c r="A46" s="33"/>
      <c r="B46" s="39" t="s">
        <v>14</v>
      </c>
      <c r="C46" s="36"/>
      <c r="D46" s="36"/>
      <c r="E46" s="37">
        <f t="shared" si="2"/>
        <v>4.5978000000000003</v>
      </c>
      <c r="F46" s="36">
        <f t="shared" si="3"/>
        <v>4.5978000000000003</v>
      </c>
      <c r="G46" s="36">
        <f t="shared" si="19"/>
        <v>4.5978000000000003</v>
      </c>
      <c r="H46" s="36">
        <f t="shared" si="20"/>
        <v>4.5978000000000003</v>
      </c>
      <c r="I46" s="36">
        <f t="shared" si="21"/>
        <v>4.5978000000000003</v>
      </c>
      <c r="J46" s="36">
        <f t="shared" si="22"/>
        <v>4.6364999999999998</v>
      </c>
      <c r="K46" s="36">
        <f t="shared" si="23"/>
        <v>4.6414</v>
      </c>
      <c r="L46" s="36">
        <f t="shared" si="24"/>
        <v>4.6458000000000004</v>
      </c>
      <c r="M46" s="36">
        <f t="shared" si="25"/>
        <v>4.6505000000000001</v>
      </c>
      <c r="N46" s="36">
        <f t="shared" si="26"/>
        <v>4.6555999999999997</v>
      </c>
      <c r="O46" s="36">
        <f t="shared" si="27"/>
        <v>4.6601999999999997</v>
      </c>
      <c r="P46" s="36">
        <f t="shared" si="28"/>
        <v>4.6601999999999997</v>
      </c>
      <c r="Q46" s="36">
        <f t="shared" si="29"/>
        <v>4.6601999999999997</v>
      </c>
      <c r="R46" s="36">
        <f t="shared" si="30"/>
        <v>4.6753999999999998</v>
      </c>
      <c r="S46" s="36">
        <f t="shared" si="31"/>
        <v>4.68</v>
      </c>
      <c r="T46" s="36">
        <f t="shared" si="32"/>
        <v>4.6863999999999999</v>
      </c>
      <c r="U46" s="36">
        <f t="shared" si="33"/>
        <v>4.6914999999999996</v>
      </c>
      <c r="V46" s="36">
        <f t="shared" si="4"/>
        <v>4.6963999999999997</v>
      </c>
      <c r="W46" s="36">
        <f t="shared" si="5"/>
        <v>4.6963999999999997</v>
      </c>
      <c r="X46" s="36">
        <f t="shared" si="6"/>
        <v>4.7054999999999998</v>
      </c>
      <c r="Y46" s="36">
        <f t="shared" si="7"/>
        <v>4.7103000000000002</v>
      </c>
      <c r="Z46" s="36">
        <f t="shared" si="8"/>
        <v>4.7156000000000002</v>
      </c>
      <c r="AA46" s="36">
        <f t="shared" si="9"/>
        <v>4.7203999999999997</v>
      </c>
      <c r="AB46" s="36">
        <f t="shared" si="10"/>
        <v>4.7251000000000003</v>
      </c>
      <c r="AC46" s="36">
        <f t="shared" si="11"/>
        <v>4.7297000000000002</v>
      </c>
      <c r="AD46" s="36">
        <f t="shared" si="12"/>
        <v>4.7297000000000002</v>
      </c>
      <c r="AE46" s="36">
        <f t="shared" si="13"/>
        <v>4.7297000000000002</v>
      </c>
      <c r="AF46" s="36">
        <f t="shared" si="14"/>
        <v>4.7442000000000002</v>
      </c>
      <c r="AG46" s="36">
        <f t="shared" si="15"/>
        <v>4.7488000000000001</v>
      </c>
      <c r="AH46" s="36">
        <f t="shared" si="16"/>
        <v>4.7535999999999996</v>
      </c>
      <c r="AI46" s="36">
        <f t="shared" si="17"/>
        <v>4.7584999999999997</v>
      </c>
      <c r="AJ46" s="36">
        <f t="shared" si="18"/>
        <v>4.7629000000000001</v>
      </c>
    </row>
    <row r="47" spans="1:36" outlineLevel="1">
      <c r="A47" s="33"/>
      <c r="B47" s="39" t="s">
        <v>15</v>
      </c>
      <c r="C47" s="36"/>
      <c r="D47" s="36"/>
      <c r="E47" s="37">
        <f t="shared" si="2"/>
        <v>72.465000000000003</v>
      </c>
      <c r="F47" s="36">
        <f t="shared" si="3"/>
        <v>72.465000000000003</v>
      </c>
      <c r="G47" s="36">
        <f t="shared" si="19"/>
        <v>72.465000000000003</v>
      </c>
      <c r="H47" s="36">
        <f t="shared" si="20"/>
        <v>72.465000000000003</v>
      </c>
      <c r="I47" s="36">
        <f t="shared" si="21"/>
        <v>72.465000000000003</v>
      </c>
      <c r="J47" s="36">
        <f t="shared" si="22"/>
        <v>72.466999999999999</v>
      </c>
      <c r="K47" s="36">
        <f t="shared" si="23"/>
        <v>72.466999999999999</v>
      </c>
      <c r="L47" s="36">
        <f t="shared" si="24"/>
        <v>72.466999999999999</v>
      </c>
      <c r="M47" s="36">
        <f t="shared" si="25"/>
        <v>72.466999999999999</v>
      </c>
      <c r="N47" s="36">
        <f t="shared" si="26"/>
        <v>72.466999999999999</v>
      </c>
      <c r="O47" s="36">
        <f t="shared" si="27"/>
        <v>72.466999999999999</v>
      </c>
      <c r="P47" s="36">
        <f t="shared" si="28"/>
        <v>72.466999999999999</v>
      </c>
      <c r="Q47" s="36">
        <f t="shared" si="29"/>
        <v>72.466999999999999</v>
      </c>
      <c r="R47" s="36">
        <f t="shared" si="30"/>
        <v>72.466999999999999</v>
      </c>
      <c r="S47" s="36">
        <f t="shared" si="31"/>
        <v>72.466999999999999</v>
      </c>
      <c r="T47" s="36">
        <f t="shared" si="32"/>
        <v>72.466999999999999</v>
      </c>
      <c r="U47" s="36">
        <f t="shared" si="33"/>
        <v>72.468000000000004</v>
      </c>
      <c r="V47" s="36">
        <f t="shared" si="4"/>
        <v>72.468000000000004</v>
      </c>
      <c r="W47" s="36">
        <f t="shared" si="5"/>
        <v>72.468000000000004</v>
      </c>
      <c r="X47" s="36">
        <f t="shared" si="6"/>
        <v>72.468999999999994</v>
      </c>
      <c r="Y47" s="36">
        <f t="shared" si="7"/>
        <v>72.468999999999994</v>
      </c>
      <c r="Z47" s="36">
        <f t="shared" si="8"/>
        <v>72.468999999999994</v>
      </c>
      <c r="AA47" s="36">
        <f t="shared" si="9"/>
        <v>72.468999999999994</v>
      </c>
      <c r="AB47" s="36">
        <f t="shared" si="10"/>
        <v>72.468999999999994</v>
      </c>
      <c r="AC47" s="36">
        <f t="shared" si="11"/>
        <v>72.468999999999994</v>
      </c>
      <c r="AD47" s="36">
        <f t="shared" si="12"/>
        <v>72.468999999999994</v>
      </c>
      <c r="AE47" s="36">
        <f t="shared" si="13"/>
        <v>72.468999999999994</v>
      </c>
      <c r="AF47" s="36">
        <f t="shared" si="14"/>
        <v>72.47</v>
      </c>
      <c r="AG47" s="36">
        <f t="shared" si="15"/>
        <v>72.471000000000004</v>
      </c>
      <c r="AH47" s="36">
        <f t="shared" si="16"/>
        <v>72.471000000000004</v>
      </c>
      <c r="AI47" s="36">
        <f t="shared" si="17"/>
        <v>72.471999999999994</v>
      </c>
      <c r="AJ47" s="36">
        <f t="shared" si="18"/>
        <v>72.472999999999999</v>
      </c>
    </row>
    <row r="48" spans="1:36" outlineLevel="1">
      <c r="A48" s="33"/>
      <c r="B48" s="39" t="s">
        <v>16</v>
      </c>
      <c r="C48" s="36"/>
      <c r="D48" s="36"/>
      <c r="E48" s="37">
        <f t="shared" si="2"/>
        <v>377.31</v>
      </c>
      <c r="F48" s="36">
        <f t="shared" si="3"/>
        <v>377.31</v>
      </c>
      <c r="G48" s="36">
        <f t="shared" si="19"/>
        <v>377.31</v>
      </c>
      <c r="H48" s="36">
        <f t="shared" si="20"/>
        <v>377.31</v>
      </c>
      <c r="I48" s="36">
        <f t="shared" si="21"/>
        <v>377.31</v>
      </c>
      <c r="J48" s="36">
        <f t="shared" si="22"/>
        <v>379.35</v>
      </c>
      <c r="K48" s="36">
        <f t="shared" si="23"/>
        <v>379.61</v>
      </c>
      <c r="L48" s="36">
        <f t="shared" si="24"/>
        <v>379.85</v>
      </c>
      <c r="M48" s="36">
        <f t="shared" si="25"/>
        <v>380.14</v>
      </c>
      <c r="N48" s="36">
        <f t="shared" si="26"/>
        <v>380.41</v>
      </c>
      <c r="O48" s="36">
        <f t="shared" si="27"/>
        <v>380.67</v>
      </c>
      <c r="P48" s="36">
        <f t="shared" si="28"/>
        <v>380.67</v>
      </c>
      <c r="Q48" s="36">
        <f t="shared" si="29"/>
        <v>380.67</v>
      </c>
      <c r="R48" s="36">
        <f t="shared" si="30"/>
        <v>381.45</v>
      </c>
      <c r="S48" s="36">
        <f t="shared" si="31"/>
        <v>381.73</v>
      </c>
      <c r="T48" s="36">
        <f t="shared" si="32"/>
        <v>382.03</v>
      </c>
      <c r="U48" s="36">
        <f t="shared" si="33"/>
        <v>382.31</v>
      </c>
      <c r="V48" s="36">
        <f t="shared" si="4"/>
        <v>382.63</v>
      </c>
      <c r="W48" s="36">
        <f t="shared" si="5"/>
        <v>382.63</v>
      </c>
      <c r="X48" s="36">
        <f t="shared" si="6"/>
        <v>383.13</v>
      </c>
      <c r="Y48" s="36">
        <f t="shared" si="7"/>
        <v>383.4</v>
      </c>
      <c r="Z48" s="36">
        <f t="shared" si="8"/>
        <v>383.68</v>
      </c>
      <c r="AA48" s="36">
        <f t="shared" si="9"/>
        <v>383.98</v>
      </c>
      <c r="AB48" s="36">
        <f t="shared" si="10"/>
        <v>384.29</v>
      </c>
      <c r="AC48" s="36">
        <f t="shared" si="11"/>
        <v>384.57</v>
      </c>
      <c r="AD48" s="36">
        <f t="shared" si="12"/>
        <v>384.57</v>
      </c>
      <c r="AE48" s="36">
        <f t="shared" si="13"/>
        <v>384.57</v>
      </c>
      <c r="AF48" s="36">
        <f t="shared" si="14"/>
        <v>385.36</v>
      </c>
      <c r="AG48" s="36">
        <f t="shared" si="15"/>
        <v>385.65</v>
      </c>
      <c r="AH48" s="36">
        <f t="shared" si="16"/>
        <v>385.93</v>
      </c>
      <c r="AI48" s="36">
        <f t="shared" si="17"/>
        <v>386.21</v>
      </c>
      <c r="AJ48" s="36">
        <f t="shared" si="18"/>
        <v>386.51</v>
      </c>
    </row>
    <row r="49" spans="1:36" outlineLevel="1">
      <c r="A49" s="33"/>
      <c r="B49" s="39" t="s">
        <v>17</v>
      </c>
      <c r="C49" s="36"/>
      <c r="D49" s="36"/>
      <c r="E49" s="37">
        <f t="shared" si="2"/>
        <v>158.46899999999999</v>
      </c>
      <c r="F49" s="36">
        <f t="shared" si="3"/>
        <v>158.46899999999999</v>
      </c>
      <c r="G49" s="36">
        <f t="shared" si="19"/>
        <v>158.46899999999999</v>
      </c>
      <c r="H49" s="36">
        <f t="shared" si="20"/>
        <v>158.46899999999999</v>
      </c>
      <c r="I49" s="36">
        <f t="shared" si="21"/>
        <v>158.46899999999999</v>
      </c>
      <c r="J49" s="36">
        <f t="shared" si="22"/>
        <v>161.51299</v>
      </c>
      <c r="K49" s="36">
        <f t="shared" si="23"/>
        <v>161.89952</v>
      </c>
      <c r="L49" s="36">
        <f t="shared" si="24"/>
        <v>162.26705999999999</v>
      </c>
      <c r="M49" s="36">
        <f t="shared" si="25"/>
        <v>162.67702</v>
      </c>
      <c r="N49" s="36">
        <f t="shared" si="26"/>
        <v>163.07469</v>
      </c>
      <c r="O49" s="36">
        <f t="shared" si="27"/>
        <v>163.56509</v>
      </c>
      <c r="P49" s="36">
        <f t="shared" si="28"/>
        <v>163.56509</v>
      </c>
      <c r="Q49" s="36">
        <f t="shared" si="29"/>
        <v>163.56509</v>
      </c>
      <c r="R49" s="36">
        <f t="shared" si="30"/>
        <v>164.92985999999999</v>
      </c>
      <c r="S49" s="36">
        <f t="shared" si="31"/>
        <v>165.43682999999999</v>
      </c>
      <c r="T49" s="36">
        <f t="shared" si="32"/>
        <v>165.96194</v>
      </c>
      <c r="U49" s="36">
        <f t="shared" si="33"/>
        <v>166.47379000000001</v>
      </c>
      <c r="V49" s="36">
        <f t="shared" si="4"/>
        <v>167.05737999999999</v>
      </c>
      <c r="W49" s="36">
        <f t="shared" si="5"/>
        <v>167.05737999999999</v>
      </c>
      <c r="X49" s="36">
        <f t="shared" si="6"/>
        <v>167.90763999999999</v>
      </c>
      <c r="Y49" s="36">
        <f t="shared" si="7"/>
        <v>168.2998</v>
      </c>
      <c r="Z49" s="36">
        <f t="shared" si="8"/>
        <v>168.8064</v>
      </c>
      <c r="AA49" s="36">
        <f t="shared" si="9"/>
        <v>169.38788</v>
      </c>
      <c r="AB49" s="36">
        <f t="shared" si="10"/>
        <v>169.9855</v>
      </c>
      <c r="AC49" s="36">
        <f t="shared" si="11"/>
        <v>170.54642000000001</v>
      </c>
      <c r="AD49" s="36">
        <f t="shared" si="12"/>
        <v>170.54642000000001</v>
      </c>
      <c r="AE49" s="36">
        <f t="shared" si="13"/>
        <v>170.54642000000001</v>
      </c>
      <c r="AF49" s="36">
        <f t="shared" si="14"/>
        <v>172.03236000000001</v>
      </c>
      <c r="AG49" s="36">
        <f t="shared" si="15"/>
        <v>172.56142</v>
      </c>
      <c r="AH49" s="36">
        <f t="shared" si="16"/>
        <v>173.05626000000001</v>
      </c>
      <c r="AI49" s="36">
        <f t="shared" si="17"/>
        <v>173.54122000000001</v>
      </c>
      <c r="AJ49" s="36">
        <f t="shared" si="18"/>
        <v>174.06598</v>
      </c>
    </row>
    <row r="50" spans="1:36" outlineLevel="1">
      <c r="A50" s="33"/>
      <c r="B50" s="60" t="s">
        <v>98</v>
      </c>
      <c r="C50" s="36"/>
      <c r="D50" s="36"/>
      <c r="E50" s="37">
        <f t="shared" si="2"/>
        <v>4369.3999999999996</v>
      </c>
      <c r="F50" s="36">
        <f t="shared" si="3"/>
        <v>4369.3999999999996</v>
      </c>
      <c r="G50" s="36">
        <f t="shared" si="19"/>
        <v>4369.3999999999996</v>
      </c>
      <c r="H50" s="36">
        <f t="shared" si="20"/>
        <v>4369.3999999999996</v>
      </c>
      <c r="I50" s="36">
        <f t="shared" si="21"/>
        <v>4369.3999999999996</v>
      </c>
      <c r="J50" s="36">
        <f t="shared" si="22"/>
        <v>4374.8999999999996</v>
      </c>
      <c r="K50" s="36">
        <f t="shared" si="23"/>
        <v>4380.8</v>
      </c>
      <c r="L50" s="36">
        <f t="shared" si="24"/>
        <v>4386.5</v>
      </c>
      <c r="M50" s="36">
        <f t="shared" si="25"/>
        <v>4392.3999999999996</v>
      </c>
      <c r="N50" s="36">
        <f t="shared" si="26"/>
        <v>4397.5</v>
      </c>
      <c r="O50" s="36">
        <f t="shared" si="27"/>
        <v>4403.6000000000004</v>
      </c>
      <c r="P50" s="36">
        <f t="shared" si="28"/>
        <v>4403.6000000000004</v>
      </c>
      <c r="Q50" s="36">
        <f t="shared" si="29"/>
        <v>4403.6000000000004</v>
      </c>
      <c r="R50" s="36">
        <f t="shared" si="30"/>
        <v>4408.3999999999996</v>
      </c>
      <c r="S50" s="36">
        <f t="shared" si="31"/>
        <v>4414.5</v>
      </c>
      <c r="T50" s="36">
        <f t="shared" si="32"/>
        <v>4420.3</v>
      </c>
      <c r="U50" s="36">
        <f t="shared" si="33"/>
        <v>4425.8999999999996</v>
      </c>
      <c r="V50" s="36">
        <f t="shared" si="4"/>
        <v>4431.8999999999996</v>
      </c>
      <c r="W50" s="36">
        <f t="shared" si="5"/>
        <v>4431.8999999999996</v>
      </c>
      <c r="X50" s="36">
        <f t="shared" si="6"/>
        <v>4439.1000000000004</v>
      </c>
      <c r="Y50" s="36">
        <f t="shared" si="7"/>
        <v>4445</v>
      </c>
      <c r="Z50" s="36">
        <f t="shared" si="8"/>
        <v>4451.3</v>
      </c>
      <c r="AA50" s="36">
        <f t="shared" si="9"/>
        <v>4458.2</v>
      </c>
      <c r="AB50" s="36">
        <f t="shared" si="10"/>
        <v>4464</v>
      </c>
      <c r="AC50" s="36">
        <f t="shared" si="11"/>
        <v>4469.8</v>
      </c>
      <c r="AD50" s="36">
        <f t="shared" si="12"/>
        <v>4469.8</v>
      </c>
      <c r="AE50" s="36">
        <f t="shared" si="13"/>
        <v>4469.8</v>
      </c>
      <c r="AF50" s="36">
        <f t="shared" si="14"/>
        <v>4474.5</v>
      </c>
      <c r="AG50" s="36">
        <f t="shared" si="15"/>
        <v>4474.7</v>
      </c>
      <c r="AH50" s="36">
        <f t="shared" si="16"/>
        <v>4474.8999999999996</v>
      </c>
      <c r="AI50" s="36">
        <f t="shared" si="17"/>
        <v>4475.2</v>
      </c>
      <c r="AJ50" s="36">
        <f t="shared" si="18"/>
        <v>4475.8</v>
      </c>
    </row>
    <row r="51" spans="1:36" outlineLevel="1">
      <c r="A51" s="33"/>
      <c r="B51" s="63" t="s">
        <v>95</v>
      </c>
      <c r="C51" s="36"/>
      <c r="D51" s="36"/>
      <c r="E51" s="37">
        <f t="shared" si="2"/>
        <v>41.719000000000001</v>
      </c>
      <c r="F51" s="36">
        <f t="shared" si="3"/>
        <v>41.719000000000001</v>
      </c>
      <c r="G51" s="36">
        <f t="shared" si="19"/>
        <v>41.719000000000001</v>
      </c>
      <c r="H51" s="36">
        <f t="shared" si="20"/>
        <v>41.719000000000001</v>
      </c>
      <c r="I51" s="36">
        <f t="shared" si="21"/>
        <v>41.719000000000001</v>
      </c>
      <c r="J51" s="36">
        <f t="shared" si="22"/>
        <v>41.895000000000003</v>
      </c>
      <c r="K51" s="36">
        <f t="shared" si="23"/>
        <v>42.081000000000003</v>
      </c>
      <c r="L51" s="36">
        <f t="shared" si="24"/>
        <v>42.253999999999998</v>
      </c>
      <c r="M51" s="36">
        <f t="shared" si="25"/>
        <v>42.442</v>
      </c>
      <c r="N51" s="36">
        <f t="shared" si="26"/>
        <v>42.612000000000002</v>
      </c>
      <c r="O51" s="36">
        <f t="shared" si="27"/>
        <v>42.789000000000001</v>
      </c>
      <c r="P51" s="36">
        <f t="shared" si="28"/>
        <v>42.789000000000001</v>
      </c>
      <c r="Q51" s="36">
        <f t="shared" si="29"/>
        <v>42.789000000000001</v>
      </c>
      <c r="R51" s="36">
        <f t="shared" si="30"/>
        <v>42.954999999999998</v>
      </c>
      <c r="S51" s="36">
        <f t="shared" si="31"/>
        <v>43.131999999999998</v>
      </c>
      <c r="T51" s="36">
        <f t="shared" si="32"/>
        <v>43.304000000000002</v>
      </c>
      <c r="U51" s="36">
        <f t="shared" si="33"/>
        <v>43.49</v>
      </c>
      <c r="V51" s="36">
        <f t="shared" si="4"/>
        <v>43.676000000000002</v>
      </c>
      <c r="W51" s="36">
        <f t="shared" si="5"/>
        <v>43.676000000000002</v>
      </c>
      <c r="X51" s="36">
        <f t="shared" si="6"/>
        <v>43.945</v>
      </c>
      <c r="Y51" s="36">
        <f t="shared" si="7"/>
        <v>44.12</v>
      </c>
      <c r="Z51" s="36">
        <f t="shared" si="8"/>
        <v>44.305</v>
      </c>
      <c r="AA51" s="36">
        <f t="shared" si="9"/>
        <v>44.488999999999997</v>
      </c>
      <c r="AB51" s="36">
        <f t="shared" si="10"/>
        <v>44.671999999999997</v>
      </c>
      <c r="AC51" s="36">
        <f t="shared" si="11"/>
        <v>44.853000000000002</v>
      </c>
      <c r="AD51" s="36">
        <f t="shared" si="12"/>
        <v>44.853000000000002</v>
      </c>
      <c r="AE51" s="36">
        <f t="shared" si="13"/>
        <v>44.853000000000002</v>
      </c>
      <c r="AF51" s="36">
        <f t="shared" si="14"/>
        <v>45.008000000000003</v>
      </c>
      <c r="AG51" s="36">
        <f t="shared" si="15"/>
        <v>45.008000000000003</v>
      </c>
      <c r="AH51" s="36">
        <f t="shared" si="16"/>
        <v>45.008000000000003</v>
      </c>
      <c r="AI51" s="36">
        <f t="shared" si="17"/>
        <v>45.008000000000003</v>
      </c>
      <c r="AJ51" s="36">
        <f t="shared" si="18"/>
        <v>45.048000000000002</v>
      </c>
    </row>
    <row r="52" spans="1:36" outlineLevel="1">
      <c r="A52" s="33"/>
      <c r="B52" s="63" t="s">
        <v>99</v>
      </c>
      <c r="C52" s="36"/>
      <c r="D52" s="36"/>
      <c r="E52" s="37">
        <f t="shared" si="2"/>
        <v>200.52</v>
      </c>
      <c r="F52" s="36">
        <f t="shared" si="3"/>
        <v>200.52</v>
      </c>
      <c r="G52" s="36">
        <f t="shared" si="19"/>
        <v>200.52</v>
      </c>
      <c r="H52" s="36">
        <f t="shared" si="20"/>
        <v>200.52</v>
      </c>
      <c r="I52" s="36">
        <f t="shared" si="21"/>
        <v>200.52</v>
      </c>
      <c r="J52" s="36">
        <f t="shared" si="22"/>
        <v>200.62</v>
      </c>
      <c r="K52" s="36">
        <f t="shared" si="23"/>
        <v>200.64</v>
      </c>
      <c r="L52" s="36">
        <f t="shared" si="24"/>
        <v>200.65</v>
      </c>
      <c r="M52" s="36">
        <f t="shared" si="25"/>
        <v>200.66</v>
      </c>
      <c r="N52" s="36">
        <f t="shared" si="26"/>
        <v>200.67</v>
      </c>
      <c r="O52" s="36">
        <f t="shared" si="27"/>
        <v>200.68</v>
      </c>
      <c r="P52" s="36">
        <f t="shared" si="28"/>
        <v>200.68</v>
      </c>
      <c r="Q52" s="36">
        <f t="shared" si="29"/>
        <v>200.68</v>
      </c>
      <c r="R52" s="36">
        <f t="shared" si="30"/>
        <v>200.72</v>
      </c>
      <c r="S52" s="36">
        <f t="shared" si="31"/>
        <v>200.74</v>
      </c>
      <c r="T52" s="36">
        <f t="shared" si="32"/>
        <v>200.75</v>
      </c>
      <c r="U52" s="36">
        <f t="shared" si="33"/>
        <v>200.77</v>
      </c>
      <c r="V52" s="36">
        <f t="shared" si="4"/>
        <v>200.78</v>
      </c>
      <c r="W52" s="36">
        <f t="shared" si="5"/>
        <v>200.78</v>
      </c>
      <c r="X52" s="36">
        <f t="shared" si="6"/>
        <v>200.8</v>
      </c>
      <c r="Y52" s="36">
        <f t="shared" si="7"/>
        <v>200.82</v>
      </c>
      <c r="Z52" s="36">
        <f t="shared" si="8"/>
        <v>200.83</v>
      </c>
      <c r="AA52" s="36">
        <f t="shared" si="9"/>
        <v>200.84</v>
      </c>
      <c r="AB52" s="36">
        <f t="shared" si="10"/>
        <v>200.85</v>
      </c>
      <c r="AC52" s="36">
        <f t="shared" si="11"/>
        <v>200.87</v>
      </c>
      <c r="AD52" s="36">
        <f t="shared" si="12"/>
        <v>200.87</v>
      </c>
      <c r="AE52" s="36">
        <f t="shared" si="13"/>
        <v>200.87</v>
      </c>
      <c r="AF52" s="36">
        <f t="shared" si="14"/>
        <v>200.9</v>
      </c>
      <c r="AG52" s="36">
        <f t="shared" si="15"/>
        <v>200.92</v>
      </c>
      <c r="AH52" s="36">
        <f t="shared" si="16"/>
        <v>200.93</v>
      </c>
      <c r="AI52" s="36">
        <f t="shared" si="17"/>
        <v>200.94</v>
      </c>
      <c r="AJ52" s="36">
        <f t="shared" si="18"/>
        <v>200.96</v>
      </c>
    </row>
    <row r="53" spans="1:36" outlineLevel="1">
      <c r="A53" s="33"/>
      <c r="B53" s="63" t="s">
        <v>100</v>
      </c>
      <c r="C53" s="36"/>
      <c r="D53" s="36"/>
      <c r="E53" s="37">
        <f t="shared" si="2"/>
        <v>401.79</v>
      </c>
      <c r="F53" s="36">
        <f t="shared" si="3"/>
        <v>401.79</v>
      </c>
      <c r="G53" s="36">
        <f t="shared" si="19"/>
        <v>401.79</v>
      </c>
      <c r="H53" s="36">
        <f t="shared" si="20"/>
        <v>401.79</v>
      </c>
      <c r="I53" s="36">
        <f t="shared" si="21"/>
        <v>401.79</v>
      </c>
      <c r="J53" s="36">
        <f t="shared" si="22"/>
        <v>404.06</v>
      </c>
      <c r="K53" s="36">
        <f t="shared" si="23"/>
        <v>407.3</v>
      </c>
      <c r="L53" s="36">
        <f t="shared" si="24"/>
        <v>409.92</v>
      </c>
      <c r="M53" s="36">
        <f t="shared" si="25"/>
        <v>412.79</v>
      </c>
      <c r="N53" s="36">
        <f t="shared" si="26"/>
        <v>415.05</v>
      </c>
      <c r="O53" s="36">
        <f t="shared" si="27"/>
        <v>417.93</v>
      </c>
      <c r="P53" s="36">
        <f t="shared" si="28"/>
        <v>417.93</v>
      </c>
      <c r="Q53" s="36">
        <f t="shared" si="29"/>
        <v>417.93</v>
      </c>
      <c r="R53" s="36">
        <f t="shared" si="30"/>
        <v>419.99</v>
      </c>
      <c r="S53" s="36">
        <f t="shared" si="31"/>
        <v>423.15</v>
      </c>
      <c r="T53" s="36">
        <f t="shared" si="32"/>
        <v>426.06</v>
      </c>
      <c r="U53" s="36">
        <f t="shared" si="33"/>
        <v>428.63</v>
      </c>
      <c r="V53" s="36">
        <f t="shared" si="4"/>
        <v>431.45</v>
      </c>
      <c r="W53" s="36">
        <f t="shared" si="5"/>
        <v>431.45</v>
      </c>
      <c r="X53" s="36">
        <f t="shared" si="6"/>
        <v>434.33</v>
      </c>
      <c r="Y53" s="36">
        <f t="shared" si="7"/>
        <v>437.26</v>
      </c>
      <c r="Z53" s="36">
        <f t="shared" si="8"/>
        <v>440.51</v>
      </c>
      <c r="AA53" s="36">
        <f t="shared" si="9"/>
        <v>443.99</v>
      </c>
      <c r="AB53" s="36">
        <f t="shared" si="10"/>
        <v>446.71</v>
      </c>
      <c r="AC53" s="36">
        <f t="shared" si="11"/>
        <v>449.54</v>
      </c>
      <c r="AD53" s="36">
        <f t="shared" si="12"/>
        <v>449.54</v>
      </c>
      <c r="AE53" s="36">
        <f t="shared" si="13"/>
        <v>449.54</v>
      </c>
      <c r="AF53" s="36">
        <f t="shared" si="14"/>
        <v>451.38</v>
      </c>
      <c r="AG53" s="36">
        <f t="shared" si="15"/>
        <v>451.4</v>
      </c>
      <c r="AH53" s="36">
        <f t="shared" si="16"/>
        <v>451.42</v>
      </c>
      <c r="AI53" s="36">
        <f t="shared" si="17"/>
        <v>451.43</v>
      </c>
      <c r="AJ53" s="36">
        <f t="shared" si="18"/>
        <v>451.67</v>
      </c>
    </row>
    <row r="54" spans="1:36" outlineLevel="1">
      <c r="A54" s="33"/>
      <c r="B54" s="63" t="s">
        <v>96</v>
      </c>
      <c r="C54" s="36"/>
      <c r="D54" s="36"/>
      <c r="E54" s="37">
        <f t="shared" si="2"/>
        <v>290.54000000000002</v>
      </c>
      <c r="F54" s="36">
        <f t="shared" si="3"/>
        <v>290.54000000000002</v>
      </c>
      <c r="G54" s="36">
        <f t="shared" si="19"/>
        <v>290.54000000000002</v>
      </c>
      <c r="H54" s="36">
        <f t="shared" si="20"/>
        <v>290.54000000000002</v>
      </c>
      <c r="I54" s="36">
        <f t="shared" si="21"/>
        <v>290.54000000000002</v>
      </c>
      <c r="J54" s="36">
        <f t="shared" si="22"/>
        <v>291.93</v>
      </c>
      <c r="K54" s="36">
        <f t="shared" si="23"/>
        <v>293.22000000000003</v>
      </c>
      <c r="L54" s="36">
        <f t="shared" si="24"/>
        <v>294.49</v>
      </c>
      <c r="M54" s="36">
        <f t="shared" si="25"/>
        <v>295.79000000000002</v>
      </c>
      <c r="N54" s="36">
        <f t="shared" si="26"/>
        <v>297.08</v>
      </c>
      <c r="O54" s="36">
        <f t="shared" si="27"/>
        <v>298.58999999999997</v>
      </c>
      <c r="P54" s="36">
        <f t="shared" si="28"/>
        <v>298.58999999999997</v>
      </c>
      <c r="Q54" s="36">
        <f t="shared" si="29"/>
        <v>298.58999999999997</v>
      </c>
      <c r="R54" s="36">
        <f t="shared" si="30"/>
        <v>299.89</v>
      </c>
      <c r="S54" s="36">
        <f t="shared" si="31"/>
        <v>301.05</v>
      </c>
      <c r="T54" s="36">
        <f t="shared" si="32"/>
        <v>302.27</v>
      </c>
      <c r="U54" s="36">
        <f t="shared" si="33"/>
        <v>303.62</v>
      </c>
      <c r="V54" s="36">
        <f t="shared" si="4"/>
        <v>305.08999999999997</v>
      </c>
      <c r="W54" s="36">
        <f t="shared" si="5"/>
        <v>305.08999999999997</v>
      </c>
      <c r="X54" s="36">
        <f t="shared" si="6"/>
        <v>306.99</v>
      </c>
      <c r="Y54" s="36">
        <f t="shared" si="7"/>
        <v>308.3</v>
      </c>
      <c r="Z54" s="36">
        <f t="shared" si="8"/>
        <v>309.70999999999998</v>
      </c>
      <c r="AA54" s="36">
        <f t="shared" si="9"/>
        <v>311.35000000000002</v>
      </c>
      <c r="AB54" s="36">
        <f t="shared" si="10"/>
        <v>312.83</v>
      </c>
      <c r="AC54" s="36">
        <f t="shared" si="11"/>
        <v>314.23</v>
      </c>
      <c r="AD54" s="36">
        <f t="shared" si="12"/>
        <v>314.23</v>
      </c>
      <c r="AE54" s="36">
        <f t="shared" si="13"/>
        <v>314.23</v>
      </c>
      <c r="AF54" s="36">
        <f t="shared" si="14"/>
        <v>315.48</v>
      </c>
      <c r="AG54" s="36">
        <f t="shared" si="15"/>
        <v>315.63</v>
      </c>
      <c r="AH54" s="36">
        <f t="shared" si="16"/>
        <v>315.76</v>
      </c>
      <c r="AI54" s="36">
        <f t="shared" si="17"/>
        <v>315.91000000000003</v>
      </c>
      <c r="AJ54" s="36">
        <f t="shared" si="18"/>
        <v>316.12</v>
      </c>
    </row>
    <row r="55" spans="1:36" outlineLevel="1">
      <c r="A55" s="33"/>
      <c r="B55" s="39" t="s">
        <v>19</v>
      </c>
      <c r="C55" s="36"/>
      <c r="D55" s="36"/>
      <c r="E55" s="37">
        <f t="shared" si="2"/>
        <v>1622.1</v>
      </c>
      <c r="F55" s="36">
        <f t="shared" si="3"/>
        <v>1622.1</v>
      </c>
      <c r="G55" s="36">
        <f t="shared" si="19"/>
        <v>1622.1</v>
      </c>
      <c r="H55" s="36">
        <f t="shared" si="20"/>
        <v>1622.1</v>
      </c>
      <c r="I55" s="36">
        <f t="shared" si="21"/>
        <v>1622.1</v>
      </c>
      <c r="J55" s="36">
        <f t="shared" si="22"/>
        <v>1626.5</v>
      </c>
      <c r="K55" s="36">
        <f t="shared" si="23"/>
        <v>1627.5</v>
      </c>
      <c r="L55" s="36">
        <f t="shared" si="24"/>
        <v>1628.5</v>
      </c>
      <c r="M55" s="36">
        <f t="shared" si="25"/>
        <v>1629.7</v>
      </c>
      <c r="N55" s="36">
        <f t="shared" si="26"/>
        <v>1630.8</v>
      </c>
      <c r="O55" s="36">
        <f t="shared" si="27"/>
        <v>1631.9</v>
      </c>
      <c r="P55" s="36">
        <f t="shared" si="28"/>
        <v>1631.9</v>
      </c>
      <c r="Q55" s="36">
        <f t="shared" si="29"/>
        <v>1631.9</v>
      </c>
      <c r="R55" s="36">
        <f t="shared" si="30"/>
        <v>1634.1</v>
      </c>
      <c r="S55" s="36">
        <f t="shared" si="31"/>
        <v>1635.4</v>
      </c>
      <c r="T55" s="36">
        <f t="shared" si="32"/>
        <v>1636.6</v>
      </c>
      <c r="U55" s="36">
        <f t="shared" si="33"/>
        <v>1637.8</v>
      </c>
      <c r="V55" s="36">
        <f t="shared" si="4"/>
        <v>1639.2</v>
      </c>
      <c r="W55" s="36">
        <f t="shared" si="5"/>
        <v>1639.2</v>
      </c>
      <c r="X55" s="36">
        <f t="shared" si="6"/>
        <v>1641.1</v>
      </c>
      <c r="Y55" s="36">
        <f t="shared" si="7"/>
        <v>1642.3</v>
      </c>
      <c r="Z55" s="36">
        <f t="shared" si="8"/>
        <v>1643.6</v>
      </c>
      <c r="AA55" s="36">
        <f t="shared" si="9"/>
        <v>1644.9</v>
      </c>
      <c r="AB55" s="36">
        <f t="shared" si="10"/>
        <v>1646.3</v>
      </c>
      <c r="AC55" s="36">
        <f t="shared" si="11"/>
        <v>1647.6</v>
      </c>
      <c r="AD55" s="36">
        <f t="shared" si="12"/>
        <v>1647.6</v>
      </c>
      <c r="AE55" s="36">
        <f t="shared" si="13"/>
        <v>1647.6</v>
      </c>
      <c r="AF55" s="36">
        <f t="shared" si="14"/>
        <v>1649.6</v>
      </c>
      <c r="AG55" s="36">
        <f t="shared" si="15"/>
        <v>1650.3</v>
      </c>
      <c r="AH55" s="36">
        <f t="shared" si="16"/>
        <v>1651.1</v>
      </c>
      <c r="AI55" s="36">
        <f t="shared" si="17"/>
        <v>1651.8</v>
      </c>
      <c r="AJ55" s="36">
        <f t="shared" si="18"/>
        <v>1652.7</v>
      </c>
    </row>
    <row r="56" spans="1:36" outlineLevel="1">
      <c r="A56" s="33"/>
      <c r="B56" s="64" t="s">
        <v>97</v>
      </c>
      <c r="C56" s="36"/>
      <c r="D56" s="36"/>
      <c r="E56" s="37">
        <f t="shared" si="2"/>
        <v>41.76</v>
      </c>
      <c r="F56" s="36">
        <f t="shared" si="3"/>
        <v>41.76</v>
      </c>
      <c r="G56" s="36">
        <f t="shared" si="19"/>
        <v>41.76</v>
      </c>
      <c r="H56" s="36">
        <f t="shared" si="20"/>
        <v>41.76</v>
      </c>
      <c r="I56" s="36">
        <f t="shared" si="21"/>
        <v>41.76</v>
      </c>
      <c r="J56" s="36">
        <f t="shared" si="22"/>
        <v>41.76</v>
      </c>
      <c r="K56" s="36">
        <f t="shared" si="23"/>
        <v>43.209488</v>
      </c>
      <c r="L56" s="36">
        <f t="shared" si="24"/>
        <v>43.361648000000002</v>
      </c>
      <c r="M56" s="36">
        <f t="shared" si="25"/>
        <v>43.569288</v>
      </c>
      <c r="N56" s="36">
        <f t="shared" si="26"/>
        <v>43.704120000000003</v>
      </c>
      <c r="O56" s="36">
        <f t="shared" si="27"/>
        <v>43.857588</v>
      </c>
      <c r="P56" s="36">
        <f t="shared" si="28"/>
        <v>43.857588</v>
      </c>
      <c r="Q56" s="36">
        <f t="shared" si="29"/>
        <v>43.857588</v>
      </c>
      <c r="R56" s="36">
        <f t="shared" si="30"/>
        <v>44.363295999999998</v>
      </c>
      <c r="S56" s="36">
        <f t="shared" si="31"/>
        <v>44.546892</v>
      </c>
      <c r="T56" s="36">
        <f t="shared" si="32"/>
        <v>44.697944</v>
      </c>
      <c r="U56" s="36">
        <f t="shared" si="33"/>
        <v>44.842728000000001</v>
      </c>
      <c r="V56" s="36">
        <f t="shared" si="4"/>
        <v>45.007800000000003</v>
      </c>
      <c r="W56" s="36">
        <f t="shared" si="5"/>
        <v>45.007800000000003</v>
      </c>
      <c r="X56" s="36">
        <f t="shared" si="6"/>
        <v>45.007800000000003</v>
      </c>
      <c r="Y56" s="36">
        <f t="shared" si="7"/>
        <v>45.427743999999997</v>
      </c>
      <c r="Z56" s="36">
        <f t="shared" si="8"/>
        <v>45.617899999999999</v>
      </c>
      <c r="AA56" s="36">
        <f t="shared" si="9"/>
        <v>45.788719999999998</v>
      </c>
      <c r="AB56" s="36">
        <f t="shared" si="10"/>
        <v>45.998927999999999</v>
      </c>
      <c r="AC56" s="36">
        <f t="shared" si="11"/>
        <v>46.188744</v>
      </c>
      <c r="AD56" s="36">
        <f t="shared" si="12"/>
        <v>46.188744</v>
      </c>
      <c r="AE56" s="36">
        <f t="shared" si="13"/>
        <v>46.188744</v>
      </c>
      <c r="AF56" s="36">
        <f t="shared" si="14"/>
        <v>46.726852000000001</v>
      </c>
      <c r="AG56" s="36">
        <f t="shared" si="15"/>
        <v>46.939503999999999</v>
      </c>
      <c r="AH56" s="36">
        <f t="shared" si="16"/>
        <v>47.136496000000001</v>
      </c>
      <c r="AI56" s="36">
        <f t="shared" si="17"/>
        <v>47.334076000000003</v>
      </c>
      <c r="AJ56" s="36">
        <f t="shared" si="18"/>
        <v>47.599711999999997</v>
      </c>
    </row>
    <row r="57" spans="1:36" outlineLevel="1">
      <c r="A57" s="33"/>
      <c r="B57" s="65" t="s">
        <v>56</v>
      </c>
      <c r="C57" s="36"/>
      <c r="D57" s="36"/>
      <c r="E57" s="37">
        <f t="shared" si="2"/>
        <v>59.996000000000002</v>
      </c>
      <c r="F57" s="36">
        <f t="shared" si="3"/>
        <v>59.996000000000002</v>
      </c>
      <c r="G57" s="36">
        <f t="shared" si="19"/>
        <v>59.996000000000002</v>
      </c>
      <c r="H57" s="36">
        <f t="shared" si="20"/>
        <v>59.996000000000002</v>
      </c>
      <c r="I57" s="36">
        <f t="shared" si="21"/>
        <v>59.996000000000002</v>
      </c>
      <c r="J57" s="36">
        <f t="shared" si="22"/>
        <v>61.094000000000001</v>
      </c>
      <c r="K57" s="36">
        <f t="shared" si="23"/>
        <v>61.24</v>
      </c>
      <c r="L57" s="36">
        <f t="shared" si="24"/>
        <v>61.408000000000001</v>
      </c>
      <c r="M57" s="36">
        <f t="shared" si="25"/>
        <v>61.567</v>
      </c>
      <c r="N57" s="36">
        <f t="shared" si="26"/>
        <v>61.734000000000002</v>
      </c>
      <c r="O57" s="36" t="str">
        <f t="shared" si="27"/>
        <v>error</v>
      </c>
      <c r="P57" s="36" t="str">
        <f t="shared" si="28"/>
        <v>error</v>
      </c>
      <c r="Q57" s="36" t="str">
        <f t="shared" si="29"/>
        <v>error</v>
      </c>
      <c r="R57" s="36">
        <f t="shared" si="30"/>
        <v>61.886000000000003</v>
      </c>
      <c r="S57" s="36">
        <f t="shared" si="31"/>
        <v>62.067999999999998</v>
      </c>
      <c r="T57" s="36">
        <f t="shared" si="32"/>
        <v>62.243000000000002</v>
      </c>
      <c r="U57" s="36">
        <f t="shared" si="33"/>
        <v>62.396000000000001</v>
      </c>
      <c r="V57" s="36">
        <f t="shared" si="4"/>
        <v>62.585000000000001</v>
      </c>
      <c r="W57" s="36">
        <f t="shared" si="5"/>
        <v>62.585000000000001</v>
      </c>
      <c r="X57" s="36">
        <f t="shared" si="6"/>
        <v>62.819000000000003</v>
      </c>
      <c r="Y57" s="36">
        <f t="shared" si="7"/>
        <v>62.941000000000003</v>
      </c>
      <c r="Z57" s="36">
        <f t="shared" si="8"/>
        <v>63.091000000000001</v>
      </c>
      <c r="AA57" s="36">
        <f t="shared" si="9"/>
        <v>63.265999999999998</v>
      </c>
      <c r="AB57" s="36">
        <f t="shared" si="10"/>
        <v>63.433</v>
      </c>
      <c r="AC57" s="36">
        <f t="shared" si="11"/>
        <v>63.593000000000004</v>
      </c>
      <c r="AD57" s="36">
        <f t="shared" si="12"/>
        <v>63.593000000000004</v>
      </c>
      <c r="AE57" s="36">
        <f t="shared" si="13"/>
        <v>63.593000000000004</v>
      </c>
      <c r="AF57" s="36">
        <f t="shared" si="14"/>
        <v>63.951000000000001</v>
      </c>
      <c r="AG57" s="36">
        <f t="shared" si="15"/>
        <v>64.138000000000005</v>
      </c>
      <c r="AH57" s="36">
        <f t="shared" si="16"/>
        <v>64.286000000000001</v>
      </c>
      <c r="AI57" s="36">
        <f t="shared" si="17"/>
        <v>64.450999999999993</v>
      </c>
      <c r="AJ57" s="36">
        <f t="shared" si="18"/>
        <v>64.623000000000005</v>
      </c>
    </row>
    <row r="58" spans="1:36" outlineLevel="1">
      <c r="A58" s="33"/>
      <c r="B58" s="39" t="s">
        <v>20</v>
      </c>
      <c r="C58" s="36"/>
      <c r="D58" s="36"/>
      <c r="E58" s="37">
        <f t="shared" si="2"/>
        <v>800.57</v>
      </c>
      <c r="F58" s="36">
        <f t="shared" si="3"/>
        <v>800.57</v>
      </c>
      <c r="G58" s="36">
        <f t="shared" si="19"/>
        <v>800.57</v>
      </c>
      <c r="H58" s="36">
        <f t="shared" si="20"/>
        <v>800.57</v>
      </c>
      <c r="I58" s="36">
        <f t="shared" si="21"/>
        <v>800.57</v>
      </c>
      <c r="J58" s="36">
        <f t="shared" si="22"/>
        <v>802.81</v>
      </c>
      <c r="K58" s="36">
        <f t="shared" si="23"/>
        <v>803.42</v>
      </c>
      <c r="L58" s="36">
        <f t="shared" si="24"/>
        <v>804.04</v>
      </c>
      <c r="M58" s="36">
        <f t="shared" si="25"/>
        <v>804.68</v>
      </c>
      <c r="N58" s="36">
        <f t="shared" si="26"/>
        <v>805.29</v>
      </c>
      <c r="O58" s="36">
        <f t="shared" si="27"/>
        <v>805.96</v>
      </c>
      <c r="P58" s="36">
        <f t="shared" si="28"/>
        <v>805.96</v>
      </c>
      <c r="Q58" s="36">
        <f t="shared" si="29"/>
        <v>805.96</v>
      </c>
      <c r="R58" s="36">
        <f t="shared" si="30"/>
        <v>806.98</v>
      </c>
      <c r="S58" s="36">
        <f t="shared" si="31"/>
        <v>807.6</v>
      </c>
      <c r="T58" s="36">
        <f t="shared" si="32"/>
        <v>808.25</v>
      </c>
      <c r="U58" s="36">
        <f t="shared" si="33"/>
        <v>808.84</v>
      </c>
      <c r="V58" s="36">
        <f t="shared" si="4"/>
        <v>809.52</v>
      </c>
      <c r="W58" s="36">
        <f t="shared" si="5"/>
        <v>809.52</v>
      </c>
      <c r="X58" s="36">
        <f t="shared" si="6"/>
        <v>810.56</v>
      </c>
      <c r="Y58" s="36">
        <f t="shared" si="7"/>
        <v>811.09</v>
      </c>
      <c r="Z58" s="36">
        <f t="shared" si="8"/>
        <v>811.75</v>
      </c>
      <c r="AA58" s="36">
        <f t="shared" si="9"/>
        <v>812.36</v>
      </c>
      <c r="AB58" s="36">
        <f t="shared" si="10"/>
        <v>813.04</v>
      </c>
      <c r="AC58" s="36">
        <f t="shared" si="11"/>
        <v>813.67</v>
      </c>
      <c r="AD58" s="36">
        <f t="shared" si="12"/>
        <v>813.67</v>
      </c>
      <c r="AE58" s="36">
        <f t="shared" si="13"/>
        <v>813.67</v>
      </c>
      <c r="AF58" s="36">
        <f t="shared" si="14"/>
        <v>814.88</v>
      </c>
      <c r="AG58" s="36">
        <f t="shared" si="15"/>
        <v>815.3</v>
      </c>
      <c r="AH58" s="36">
        <f t="shared" si="16"/>
        <v>815.71</v>
      </c>
      <c r="AI58" s="36">
        <f t="shared" si="17"/>
        <v>816.1</v>
      </c>
      <c r="AJ58" s="36">
        <f t="shared" si="18"/>
        <v>816.53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AJ72" si="34">(H33-G33)*$D$72</f>
        <v>0</v>
      </c>
      <c r="I72" s="21">
        <f t="shared" si="34"/>
        <v>0</v>
      </c>
      <c r="J72" s="21">
        <f t="shared" si="34"/>
        <v>0</v>
      </c>
      <c r="K72" s="21">
        <f t="shared" si="34"/>
        <v>39983.999999999651</v>
      </c>
      <c r="L72" s="21">
        <f t="shared" si="34"/>
        <v>11139.199999999255</v>
      </c>
      <c r="M72" s="21">
        <f t="shared" si="34"/>
        <v>11664.000000001397</v>
      </c>
      <c r="N72" s="21">
        <f t="shared" si="34"/>
        <v>10521.59999999858</v>
      </c>
      <c r="O72" s="21">
        <f t="shared" si="34"/>
        <v>12534.400000001187</v>
      </c>
      <c r="P72" s="21">
        <f t="shared" si="34"/>
        <v>0</v>
      </c>
      <c r="Q72" s="21">
        <f t="shared" si="34"/>
        <v>0</v>
      </c>
      <c r="R72" s="21">
        <f t="shared" si="34"/>
        <v>15494.399999998859</v>
      </c>
      <c r="S72" s="21">
        <f t="shared" si="34"/>
        <v>12144.000000000233</v>
      </c>
      <c r="T72" s="21">
        <f t="shared" si="34"/>
        <v>11648.000000001048</v>
      </c>
      <c r="U72" s="21">
        <f t="shared" si="34"/>
        <v>11875.199999997858</v>
      </c>
      <c r="V72" s="21">
        <f t="shared" si="34"/>
        <v>12755.200000002515</v>
      </c>
      <c r="W72" s="21">
        <f t="shared" si="34"/>
        <v>0</v>
      </c>
      <c r="X72" s="21">
        <f t="shared" si="34"/>
        <v>14585.599999999977</v>
      </c>
      <c r="Y72" s="21">
        <f t="shared" si="34"/>
        <v>11273.599999997532</v>
      </c>
      <c r="Z72" s="21">
        <f t="shared" si="34"/>
        <v>13488.000000000466</v>
      </c>
      <c r="AA72" s="21">
        <f t="shared" si="34"/>
        <v>13872.000000000116</v>
      </c>
      <c r="AB72" s="21">
        <f t="shared" si="34"/>
        <v>13059.200000000419</v>
      </c>
      <c r="AC72" s="21">
        <f t="shared" si="34"/>
        <v>11891.200000001118</v>
      </c>
      <c r="AD72" s="21">
        <f t="shared" si="34"/>
        <v>0</v>
      </c>
      <c r="AE72" s="21">
        <f t="shared" si="34"/>
        <v>0</v>
      </c>
      <c r="AF72" s="21">
        <f t="shared" si="34"/>
        <v>15142.399999999907</v>
      </c>
      <c r="AG72" s="21">
        <f t="shared" si="34"/>
        <v>3932.7999999979511</v>
      </c>
      <c r="AH72" s="21">
        <f t="shared" si="34"/>
        <v>3712.0000000024447</v>
      </c>
      <c r="AI72" s="21">
        <f t="shared" si="34"/>
        <v>3734.3999999982771</v>
      </c>
      <c r="AJ72" s="21">
        <f t="shared" si="34"/>
        <v>4515.2000000001863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35">(G34-F34)*$D$73</f>
        <v>0</v>
      </c>
      <c r="H73" s="21">
        <f t="shared" si="35"/>
        <v>0</v>
      </c>
      <c r="I73" s="21">
        <f t="shared" si="35"/>
        <v>0</v>
      </c>
      <c r="J73" s="21">
        <f t="shared" si="35"/>
        <v>0</v>
      </c>
      <c r="K73" s="21">
        <f t="shared" si="35"/>
        <v>8127.9999999998836</v>
      </c>
      <c r="L73" s="21">
        <f t="shared" si="35"/>
        <v>2601.600000000326</v>
      </c>
      <c r="M73" s="21">
        <f t="shared" si="35"/>
        <v>2092.7999999999884</v>
      </c>
      <c r="N73" s="21">
        <f t="shared" si="35"/>
        <v>2351.9999999996799</v>
      </c>
      <c r="O73" s="21">
        <f t="shared" si="35"/>
        <v>2419.2000000002736</v>
      </c>
      <c r="P73" s="21">
        <f t="shared" si="35"/>
        <v>0</v>
      </c>
      <c r="Q73" s="21">
        <f t="shared" si="35"/>
        <v>0</v>
      </c>
      <c r="R73" s="21">
        <f t="shared" si="35"/>
        <v>3132.7999999994063</v>
      </c>
      <c r="S73" s="21">
        <f t="shared" si="35"/>
        <v>2748.8000000004831</v>
      </c>
      <c r="T73" s="21">
        <f t="shared" si="35"/>
        <v>2201.5999999995984</v>
      </c>
      <c r="U73" s="21">
        <f t="shared" si="35"/>
        <v>2435.1999999998952</v>
      </c>
      <c r="V73" s="21">
        <f t="shared" si="35"/>
        <v>2457.6000000000931</v>
      </c>
      <c r="W73" s="21">
        <f t="shared" si="35"/>
        <v>0</v>
      </c>
      <c r="X73" s="21">
        <f t="shared" si="35"/>
        <v>3609.6000000005006</v>
      </c>
      <c r="Y73" s="21">
        <f t="shared" si="35"/>
        <v>1846.3999999999942</v>
      </c>
      <c r="Z73" s="21">
        <f t="shared" si="35"/>
        <v>2310.399999999936</v>
      </c>
      <c r="AA73" s="21">
        <f t="shared" si="35"/>
        <v>3030.3999999996449</v>
      </c>
      <c r="AB73" s="21">
        <f t="shared" si="35"/>
        <v>2166.4000000004307</v>
      </c>
      <c r="AC73" s="21">
        <f t="shared" si="35"/>
        <v>2543.9999999995052</v>
      </c>
      <c r="AD73" s="21">
        <f t="shared" si="35"/>
        <v>0</v>
      </c>
      <c r="AE73" s="21">
        <f t="shared" si="35"/>
        <v>0</v>
      </c>
      <c r="AF73" s="21">
        <f t="shared" si="35"/>
        <v>3014.4000000000233</v>
      </c>
      <c r="AG73" s="21">
        <f t="shared" si="35"/>
        <v>707.20000000001164</v>
      </c>
      <c r="AH73" s="21">
        <f t="shared" si="35"/>
        <v>665.60000000026776</v>
      </c>
      <c r="AI73" s="21">
        <f t="shared" si="35"/>
        <v>684.79999999981374</v>
      </c>
      <c r="AJ73" s="21">
        <f t="shared" si="35"/>
        <v>652.79999999984284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36">(G35-F35)*$D$74</f>
        <v>0</v>
      </c>
      <c r="H74" s="21">
        <f t="shared" si="36"/>
        <v>0</v>
      </c>
      <c r="I74" s="21">
        <f t="shared" si="36"/>
        <v>0</v>
      </c>
      <c r="J74" s="21">
        <f t="shared" si="36"/>
        <v>34000</v>
      </c>
      <c r="K74" s="21">
        <f t="shared" si="36"/>
        <v>13000</v>
      </c>
      <c r="L74" s="21">
        <f t="shared" si="36"/>
        <v>13000</v>
      </c>
      <c r="M74" s="21">
        <f t="shared" si="36"/>
        <v>14000</v>
      </c>
      <c r="N74" s="21">
        <f t="shared" si="36"/>
        <v>12000</v>
      </c>
      <c r="O74" s="21">
        <f t="shared" si="36"/>
        <v>15000</v>
      </c>
      <c r="P74" s="21">
        <f t="shared" si="36"/>
        <v>0</v>
      </c>
      <c r="Q74" s="21">
        <f t="shared" si="36"/>
        <v>0</v>
      </c>
      <c r="R74" s="21">
        <f t="shared" si="36"/>
        <v>18000</v>
      </c>
      <c r="S74" s="21">
        <f t="shared" si="36"/>
        <v>15000</v>
      </c>
      <c r="T74" s="21">
        <f t="shared" si="36"/>
        <v>15000</v>
      </c>
      <c r="U74" s="21">
        <f t="shared" si="36"/>
        <v>12000</v>
      </c>
      <c r="V74" s="21">
        <f t="shared" si="36"/>
        <v>15000</v>
      </c>
      <c r="W74" s="21">
        <f t="shared" si="36"/>
        <v>0</v>
      </c>
      <c r="X74" s="21">
        <f t="shared" si="36"/>
        <v>18000</v>
      </c>
      <c r="Y74" s="21">
        <f t="shared" si="36"/>
        <v>13000</v>
      </c>
      <c r="Z74" s="21">
        <f t="shared" si="36"/>
        <v>16000</v>
      </c>
      <c r="AA74" s="21">
        <f t="shared" si="36"/>
        <v>16000</v>
      </c>
      <c r="AB74" s="21">
        <f t="shared" si="36"/>
        <v>15000</v>
      </c>
      <c r="AC74" s="21">
        <f t="shared" si="36"/>
        <v>14000</v>
      </c>
      <c r="AD74" s="21">
        <f t="shared" si="36"/>
        <v>0</v>
      </c>
      <c r="AE74" s="21">
        <f t="shared" si="36"/>
        <v>0</v>
      </c>
      <c r="AF74" s="21">
        <f t="shared" si="36"/>
        <v>18000</v>
      </c>
      <c r="AG74" s="21">
        <f t="shared" si="36"/>
        <v>4000</v>
      </c>
      <c r="AH74" s="21">
        <f t="shared" si="36"/>
        <v>5000</v>
      </c>
      <c r="AI74" s="21">
        <f t="shared" si="36"/>
        <v>4000</v>
      </c>
      <c r="AJ74" s="21">
        <f t="shared" si="36"/>
        <v>5000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37">(G36-F36)*$D$75</f>
        <v>0</v>
      </c>
      <c r="H75" s="21">
        <f t="shared" si="37"/>
        <v>0</v>
      </c>
      <c r="I75" s="21">
        <f t="shared" si="37"/>
        <v>0</v>
      </c>
      <c r="J75" s="21">
        <f t="shared" si="37"/>
        <v>0</v>
      </c>
      <c r="K75" s="21">
        <f t="shared" si="37"/>
        <v>0</v>
      </c>
      <c r="L75" s="21">
        <f t="shared" si="37"/>
        <v>0</v>
      </c>
      <c r="M75" s="21">
        <f t="shared" si="37"/>
        <v>0</v>
      </c>
      <c r="N75" s="21">
        <f t="shared" si="37"/>
        <v>0</v>
      </c>
      <c r="O75" s="21">
        <f t="shared" si="37"/>
        <v>0</v>
      </c>
      <c r="P75" s="21">
        <f t="shared" si="37"/>
        <v>0</v>
      </c>
      <c r="Q75" s="21">
        <f t="shared" si="37"/>
        <v>0</v>
      </c>
      <c r="R75" s="21">
        <f t="shared" si="37"/>
        <v>0</v>
      </c>
      <c r="S75" s="21">
        <f t="shared" si="37"/>
        <v>0</v>
      </c>
      <c r="T75" s="21">
        <f t="shared" si="37"/>
        <v>0</v>
      </c>
      <c r="U75" s="21">
        <f t="shared" si="37"/>
        <v>0</v>
      </c>
      <c r="V75" s="21">
        <f t="shared" si="37"/>
        <v>0</v>
      </c>
      <c r="W75" s="21">
        <f t="shared" si="37"/>
        <v>0</v>
      </c>
      <c r="X75" s="21">
        <f t="shared" si="37"/>
        <v>0</v>
      </c>
      <c r="Y75" s="21">
        <f t="shared" si="37"/>
        <v>0</v>
      </c>
      <c r="Z75" s="21">
        <f t="shared" si="37"/>
        <v>0</v>
      </c>
      <c r="AA75" s="21">
        <f t="shared" si="37"/>
        <v>0</v>
      </c>
      <c r="AB75" s="21">
        <f t="shared" si="37"/>
        <v>0</v>
      </c>
      <c r="AC75" s="21">
        <f t="shared" si="37"/>
        <v>0</v>
      </c>
      <c r="AD75" s="21">
        <f t="shared" si="37"/>
        <v>0</v>
      </c>
      <c r="AE75" s="21">
        <f t="shared" si="37"/>
        <v>0</v>
      </c>
      <c r="AF75" s="21">
        <f t="shared" si="37"/>
        <v>0</v>
      </c>
      <c r="AG75" s="21">
        <f t="shared" si="37"/>
        <v>0</v>
      </c>
      <c r="AH75" s="21">
        <f t="shared" si="37"/>
        <v>0</v>
      </c>
      <c r="AI75" s="21">
        <f t="shared" si="37"/>
        <v>0</v>
      </c>
      <c r="AJ75" s="21">
        <f t="shared" si="37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38">SUM(F101:F102)</f>
        <v>0</v>
      </c>
      <c r="G100" s="22">
        <f t="shared" ref="G100:AJ100" si="39">SUM(G101:G102)</f>
        <v>0</v>
      </c>
      <c r="H100" s="22">
        <f t="shared" si="39"/>
        <v>0</v>
      </c>
      <c r="I100" s="22">
        <f t="shared" si="39"/>
        <v>21617.509999999813</v>
      </c>
      <c r="J100" s="22">
        <f t="shared" si="39"/>
        <v>15628.150280000791</v>
      </c>
      <c r="K100" s="22">
        <f t="shared" si="39"/>
        <v>14558.309599999599</v>
      </c>
      <c r="L100" s="22">
        <f t="shared" si="39"/>
        <v>14925.760899999836</v>
      </c>
      <c r="M100" s="22">
        <f t="shared" si="39"/>
        <v>13051.781420000139</v>
      </c>
      <c r="N100" s="22">
        <f t="shared" si="39"/>
        <v>16200.374080000383</v>
      </c>
      <c r="O100" s="22">
        <f t="shared" si="39"/>
        <v>0</v>
      </c>
      <c r="P100" s="22">
        <f t="shared" si="39"/>
        <v>0</v>
      </c>
      <c r="Q100" s="22">
        <f t="shared" si="39"/>
        <v>14940.818479999429</v>
      </c>
      <c r="R100" s="22">
        <f t="shared" si="39"/>
        <v>15671.782760000109</v>
      </c>
      <c r="S100" s="22">
        <f t="shared" si="39"/>
        <v>14914.427120000375</v>
      </c>
      <c r="T100" s="22">
        <f t="shared" si="39"/>
        <v>14967.345039999451</v>
      </c>
      <c r="U100" s="22">
        <f t="shared" si="39"/>
        <v>15936.788319999807</v>
      </c>
      <c r="V100" s="22">
        <f t="shared" si="39"/>
        <v>0</v>
      </c>
      <c r="W100" s="22">
        <f t="shared" si="39"/>
        <v>17323.125000000909</v>
      </c>
      <c r="X100" s="22">
        <f t="shared" si="39"/>
        <v>14468.722139999691</v>
      </c>
      <c r="Y100" s="22">
        <f t="shared" si="39"/>
        <v>17276.096359999974</v>
      </c>
      <c r="Z100" s="22">
        <f t="shared" si="39"/>
        <v>18193.439199999666</v>
      </c>
      <c r="AA100" s="22">
        <f t="shared" si="39"/>
        <v>15490.845980000173</v>
      </c>
      <c r="AB100" s="22">
        <f t="shared" si="39"/>
        <v>15557.82096000027</v>
      </c>
      <c r="AC100" s="22">
        <f t="shared" si="39"/>
        <v>0</v>
      </c>
      <c r="AD100" s="22">
        <f t="shared" si="39"/>
        <v>0</v>
      </c>
      <c r="AE100" s="22">
        <f t="shared" si="39"/>
        <v>13887.564979999912</v>
      </c>
      <c r="AF100" s="22">
        <f t="shared" si="39"/>
        <v>2277.820619999603</v>
      </c>
      <c r="AG100" s="22">
        <f t="shared" si="39"/>
        <v>1824.6335199998075</v>
      </c>
      <c r="AH100" s="22">
        <f t="shared" si="39"/>
        <v>2341.1098000001894</v>
      </c>
      <c r="AI100" s="22">
        <f t="shared" si="39"/>
        <v>3040.2401600007411</v>
      </c>
      <c r="AJ100" s="22">
        <f t="shared" si="39"/>
        <v>3015.0750000007465</v>
      </c>
      <c r="AK100" s="22">
        <f t="shared" ref="AK100:AK102" si="40">SUM(F100:AJ100)</f>
        <v>297109.54172000149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SUM(E111,E114:E118)</f>
        <v>0</v>
      </c>
      <c r="G101" s="22">
        <f t="shared" ref="G101:AJ101" si="41">SUM(G111,G114:G118)</f>
        <v>0</v>
      </c>
      <c r="H101" s="22">
        <f t="shared" si="41"/>
        <v>0</v>
      </c>
      <c r="I101" s="22">
        <f t="shared" si="41"/>
        <v>12948.171938533931</v>
      </c>
      <c r="J101" s="22">
        <f t="shared" si="41"/>
        <v>10413.427139918411</v>
      </c>
      <c r="K101" s="22">
        <f t="shared" si="41"/>
        <v>10079.576129031924</v>
      </c>
      <c r="L101" s="22">
        <f t="shared" si="41"/>
        <v>9623.8717831541071</v>
      </c>
      <c r="M101" s="22">
        <f t="shared" si="41"/>
        <v>8963.3259269662194</v>
      </c>
      <c r="N101" s="22">
        <f t="shared" si="41"/>
        <v>11369.010205480079</v>
      </c>
      <c r="O101" s="22">
        <f t="shared" si="41"/>
        <v>0</v>
      </c>
      <c r="P101" s="22">
        <f t="shared" si="41"/>
        <v>0</v>
      </c>
      <c r="Q101" s="22">
        <f t="shared" si="41"/>
        <v>9386.7461811018184</v>
      </c>
      <c r="R101" s="22">
        <f t="shared" si="41"/>
        <v>10134.115296167351</v>
      </c>
      <c r="S101" s="22">
        <f t="shared" si="41"/>
        <v>9793.5218864471444</v>
      </c>
      <c r="T101" s="22">
        <f t="shared" si="41"/>
        <v>10461.636265059848</v>
      </c>
      <c r="U101" s="22">
        <f t="shared" si="41"/>
        <v>10795.579999999773</v>
      </c>
      <c r="V101" s="22">
        <f t="shared" si="41"/>
        <v>0</v>
      </c>
      <c r="W101" s="22">
        <f t="shared" si="41"/>
        <v>12461.066176471339</v>
      </c>
      <c r="X101" s="22">
        <f t="shared" si="41"/>
        <v>10307.317499999757</v>
      </c>
      <c r="Y101" s="22">
        <f t="shared" si="41"/>
        <v>11644.163023255569</v>
      </c>
      <c r="Z101" s="22">
        <f t="shared" si="41"/>
        <v>12661.436256544319</v>
      </c>
      <c r="AA101" s="22">
        <f t="shared" si="41"/>
        <v>10085.869707792255</v>
      </c>
      <c r="AB101" s="22">
        <f t="shared" si="41"/>
        <v>10437.860087463867</v>
      </c>
      <c r="AC101" s="22">
        <f t="shared" si="41"/>
        <v>0</v>
      </c>
      <c r="AD101" s="22">
        <f t="shared" si="41"/>
        <v>0</v>
      </c>
      <c r="AE101" s="22">
        <f t="shared" si="41"/>
        <v>7996.5189285713686</v>
      </c>
      <c r="AF101" s="22">
        <f t="shared" si="41"/>
        <v>941.55076086934287</v>
      </c>
      <c r="AG101" s="22">
        <f t="shared" si="41"/>
        <v>692.21285714267265</v>
      </c>
      <c r="AH101" s="22">
        <f t="shared" si="41"/>
        <v>1041.0700000001445</v>
      </c>
      <c r="AI101" s="22">
        <f t="shared" si="41"/>
        <v>1341.8931818190854</v>
      </c>
      <c r="AJ101" s="22">
        <f t="shared" si="41"/>
        <v>1341.8931818190854</v>
      </c>
      <c r="AK101" s="22">
        <f t="shared" si="40"/>
        <v>194921.83441360944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SUM(E121:E128)</f>
        <v>0</v>
      </c>
      <c r="G102" s="22">
        <f t="shared" ref="G102:AJ102" si="42">SUM(G121:G128)</f>
        <v>0</v>
      </c>
      <c r="H102" s="22">
        <f t="shared" si="42"/>
        <v>0</v>
      </c>
      <c r="I102" s="22">
        <f t="shared" si="42"/>
        <v>8669.3380614658836</v>
      </c>
      <c r="J102" s="22">
        <f t="shared" si="42"/>
        <v>5214.7231400823812</v>
      </c>
      <c r="K102" s="22">
        <f t="shared" si="42"/>
        <v>4478.7334709676743</v>
      </c>
      <c r="L102" s="22">
        <f t="shared" si="42"/>
        <v>5301.8891168457285</v>
      </c>
      <c r="M102" s="22">
        <f t="shared" si="42"/>
        <v>4088.4554930339195</v>
      </c>
      <c r="N102" s="22">
        <f t="shared" si="42"/>
        <v>4831.3638745203043</v>
      </c>
      <c r="O102" s="22">
        <f t="shared" si="42"/>
        <v>0</v>
      </c>
      <c r="P102" s="22">
        <f t="shared" si="42"/>
        <v>0</v>
      </c>
      <c r="Q102" s="22">
        <f t="shared" si="42"/>
        <v>5554.0722988976104</v>
      </c>
      <c r="R102" s="22">
        <f t="shared" si="42"/>
        <v>5537.6674638327586</v>
      </c>
      <c r="S102" s="22">
        <f t="shared" si="42"/>
        <v>5120.9052335532315</v>
      </c>
      <c r="T102" s="22">
        <f t="shared" si="42"/>
        <v>4505.7087749396042</v>
      </c>
      <c r="U102" s="22">
        <f t="shared" si="42"/>
        <v>5141.2083200000343</v>
      </c>
      <c r="V102" s="22">
        <f t="shared" si="42"/>
        <v>0</v>
      </c>
      <c r="W102" s="22">
        <f t="shared" si="42"/>
        <v>4862.0588235295727</v>
      </c>
      <c r="X102" s="22">
        <f t="shared" si="42"/>
        <v>4161.4046399999334</v>
      </c>
      <c r="Y102" s="22">
        <f t="shared" si="42"/>
        <v>5631.9333367444033</v>
      </c>
      <c r="Z102" s="22">
        <f t="shared" si="42"/>
        <v>5532.0029434553489</v>
      </c>
      <c r="AA102" s="22">
        <f t="shared" si="42"/>
        <v>5404.9762722079167</v>
      </c>
      <c r="AB102" s="22">
        <f t="shared" si="42"/>
        <v>5119.9608725364023</v>
      </c>
      <c r="AC102" s="22">
        <f t="shared" si="42"/>
        <v>0</v>
      </c>
      <c r="AD102" s="22">
        <f t="shared" si="42"/>
        <v>0</v>
      </c>
      <c r="AE102" s="22">
        <f t="shared" si="42"/>
        <v>5891.0460514285423</v>
      </c>
      <c r="AF102" s="22">
        <f t="shared" si="42"/>
        <v>1336.2698591302599</v>
      </c>
      <c r="AG102" s="22">
        <f t="shared" si="42"/>
        <v>1132.4206628571349</v>
      </c>
      <c r="AH102" s="22">
        <f t="shared" si="42"/>
        <v>1300.039800000045</v>
      </c>
      <c r="AI102" s="22">
        <f t="shared" si="42"/>
        <v>1698.3469781816557</v>
      </c>
      <c r="AJ102" s="22">
        <f t="shared" si="42"/>
        <v>1673.1818181816611</v>
      </c>
      <c r="AK102" s="22">
        <f t="shared" si="40"/>
        <v>102187.70730639201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 outlineLevel="1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>
        <f>((F33+F34)-(E33+E34))*$D$107</f>
        <v>0</v>
      </c>
      <c r="F107" s="27">
        <f t="shared" ref="F107:AI107" si="43">((G33+G34)-(F33+F34))*$D$107</f>
        <v>0</v>
      </c>
      <c r="G107" s="27">
        <f t="shared" si="43"/>
        <v>0</v>
      </c>
      <c r="H107" s="27">
        <f t="shared" si="43"/>
        <v>0</v>
      </c>
      <c r="I107" s="27">
        <f t="shared" si="43"/>
        <v>0</v>
      </c>
      <c r="J107" s="27">
        <f t="shared" si="43"/>
        <v>48111.999999999534</v>
      </c>
      <c r="K107" s="27">
        <f t="shared" si="43"/>
        <v>13740.799999999581</v>
      </c>
      <c r="L107" s="27">
        <f t="shared" si="43"/>
        <v>13756.79999999993</v>
      </c>
      <c r="M107" s="27">
        <f t="shared" si="43"/>
        <v>12873.599999997532</v>
      </c>
      <c r="N107" s="27">
        <f t="shared" si="43"/>
        <v>14953.600000002189</v>
      </c>
      <c r="O107" s="27">
        <f t="shared" si="43"/>
        <v>0</v>
      </c>
      <c r="P107" s="27">
        <f t="shared" si="43"/>
        <v>0</v>
      </c>
      <c r="Q107" s="27">
        <f t="shared" si="43"/>
        <v>18627.19999999681</v>
      </c>
      <c r="R107" s="27">
        <f t="shared" si="43"/>
        <v>14892.800000001444</v>
      </c>
      <c r="S107" s="27">
        <f t="shared" si="43"/>
        <v>13849.600000001374</v>
      </c>
      <c r="T107" s="27">
        <f t="shared" si="43"/>
        <v>14310.399999996298</v>
      </c>
      <c r="U107" s="27">
        <f t="shared" si="43"/>
        <v>15212.800000002608</v>
      </c>
      <c r="V107" s="27">
        <f t="shared" si="43"/>
        <v>0</v>
      </c>
      <c r="W107" s="27">
        <f t="shared" si="43"/>
        <v>18195.200000001932</v>
      </c>
      <c r="X107" s="27">
        <f t="shared" si="43"/>
        <v>13119.999999998254</v>
      </c>
      <c r="Y107" s="27">
        <f t="shared" si="43"/>
        <v>15798.399999999674</v>
      </c>
      <c r="Z107" s="27">
        <f t="shared" si="43"/>
        <v>16902.400000000489</v>
      </c>
      <c r="AA107" s="27">
        <f t="shared" si="43"/>
        <v>15225.599999999395</v>
      </c>
      <c r="AB107" s="27">
        <f t="shared" si="43"/>
        <v>14435.20000000135</v>
      </c>
      <c r="AC107" s="27">
        <f t="shared" si="43"/>
        <v>0</v>
      </c>
      <c r="AD107" s="27">
        <f t="shared" si="43"/>
        <v>0</v>
      </c>
      <c r="AE107" s="27">
        <f t="shared" si="43"/>
        <v>18156.79999999993</v>
      </c>
      <c r="AF107" s="27">
        <f t="shared" si="43"/>
        <v>4639.9999999965075</v>
      </c>
      <c r="AG107" s="27">
        <f t="shared" si="43"/>
        <v>4377.6000000041677</v>
      </c>
      <c r="AH107" s="27">
        <f t="shared" si="43"/>
        <v>4419.1999999980908</v>
      </c>
      <c r="AI107" s="27">
        <f t="shared" si="43"/>
        <v>5167.9999999993015</v>
      </c>
      <c r="AJ107" s="27">
        <f t="shared" ref="AJ107" si="44">((AJ33+AJ34)-(AI33+AI34))*$D$107</f>
        <v>5167.9999999993015</v>
      </c>
      <c r="AK107" s="27">
        <f t="shared" ref="AK107:AK130" si="45">SUM(E107:AJ107)</f>
        <v>315935.99999999569</v>
      </c>
    </row>
    <row r="108" spans="1:38">
      <c r="B108" s="26" t="s">
        <v>74</v>
      </c>
      <c r="C108" s="26"/>
      <c r="D108" s="26">
        <v>1000</v>
      </c>
      <c r="E108" s="27">
        <f>(F37-E37)*$D$108</f>
        <v>0</v>
      </c>
      <c r="F108" s="27">
        <f t="shared" ref="F108:AI108" si="46">(G37-F37)*$D$108</f>
        <v>0</v>
      </c>
      <c r="G108" s="27">
        <f t="shared" si="46"/>
        <v>0</v>
      </c>
      <c r="H108" s="27">
        <f t="shared" si="46"/>
        <v>0</v>
      </c>
      <c r="I108" s="27">
        <f t="shared" si="46"/>
        <v>2799.9999999997272</v>
      </c>
      <c r="J108" s="27">
        <f t="shared" si="46"/>
        <v>2300.0000000001819</v>
      </c>
      <c r="K108" s="27">
        <f t="shared" si="46"/>
        <v>2699.9999999998181</v>
      </c>
      <c r="L108" s="27">
        <f t="shared" si="46"/>
        <v>2300.0000000001819</v>
      </c>
      <c r="M108" s="27">
        <f t="shared" si="46"/>
        <v>2299.9999999997272</v>
      </c>
      <c r="N108" s="27">
        <f t="shared" si="46"/>
        <v>3200.0000000002728</v>
      </c>
      <c r="O108" s="27">
        <f t="shared" si="46"/>
        <v>0</v>
      </c>
      <c r="P108" s="27">
        <f t="shared" si="46"/>
        <v>0</v>
      </c>
      <c r="Q108" s="27">
        <f t="shared" si="46"/>
        <v>1900.0000000000909</v>
      </c>
      <c r="R108" s="27">
        <f t="shared" si="46"/>
        <v>2399.9999999996362</v>
      </c>
      <c r="S108" s="27">
        <f t="shared" si="46"/>
        <v>2300.0000000001819</v>
      </c>
      <c r="T108" s="27">
        <f t="shared" si="46"/>
        <v>2900.0000000000909</v>
      </c>
      <c r="U108" s="27">
        <f t="shared" si="46"/>
        <v>2699.9999999998181</v>
      </c>
      <c r="V108" s="27">
        <f t="shared" si="46"/>
        <v>0</v>
      </c>
      <c r="W108" s="27">
        <f t="shared" si="46"/>
        <v>2400.0000000000909</v>
      </c>
      <c r="X108" s="27">
        <f t="shared" si="46"/>
        <v>2400.0000000000909</v>
      </c>
      <c r="Y108" s="27">
        <f t="shared" si="46"/>
        <v>3299.9999999997272</v>
      </c>
      <c r="Z108" s="27">
        <f t="shared" si="46"/>
        <v>3400.0000000000909</v>
      </c>
      <c r="AA108" s="27">
        <f t="shared" si="46"/>
        <v>2500</v>
      </c>
      <c r="AB108" s="27">
        <f t="shared" si="46"/>
        <v>2900.0000000000909</v>
      </c>
      <c r="AC108" s="27">
        <f t="shared" si="46"/>
        <v>0</v>
      </c>
      <c r="AD108" s="27">
        <f t="shared" si="46"/>
        <v>0</v>
      </c>
      <c r="AE108" s="27">
        <f t="shared" si="46"/>
        <v>1500</v>
      </c>
      <c r="AF108" s="27">
        <f t="shared" si="46"/>
        <v>99.999999999909051</v>
      </c>
      <c r="AG108" s="27">
        <f t="shared" si="46"/>
        <v>99.999999999909051</v>
      </c>
      <c r="AH108" s="27">
        <f t="shared" si="46"/>
        <v>0</v>
      </c>
      <c r="AI108" s="27">
        <f t="shared" si="46"/>
        <v>100.0000000003638</v>
      </c>
      <c r="AJ108" s="27">
        <f t="shared" ref="AJ108" si="47">(AJ37-AI37)*$D$108</f>
        <v>100.0000000003638</v>
      </c>
      <c r="AK108" s="27">
        <f t="shared" si="45"/>
        <v>46600.000000000364</v>
      </c>
    </row>
    <row r="109" spans="1:38">
      <c r="B109" s="26" t="s">
        <v>94</v>
      </c>
      <c r="C109" s="26"/>
      <c r="D109" s="26">
        <v>1000</v>
      </c>
      <c r="E109" s="27">
        <f>SUM(E111:E118)</f>
        <v>0</v>
      </c>
      <c r="F109" s="27">
        <f t="shared" ref="F109:AI109" si="48">SUM(F111:F118)</f>
        <v>0</v>
      </c>
      <c r="G109" s="27">
        <f t="shared" si="48"/>
        <v>0</v>
      </c>
      <c r="H109" s="27">
        <f t="shared" si="48"/>
        <v>0</v>
      </c>
      <c r="I109" s="27">
        <f t="shared" si="48"/>
        <v>13038.171938533935</v>
      </c>
      <c r="J109" s="27">
        <f t="shared" si="48"/>
        <v>10433.427139918422</v>
      </c>
      <c r="K109" s="27">
        <f t="shared" si="48"/>
        <v>10169.576129031899</v>
      </c>
      <c r="L109" s="27">
        <f t="shared" si="48"/>
        <v>9733.8717831541217</v>
      </c>
      <c r="M109" s="27">
        <f t="shared" si="48"/>
        <v>9083.3259269662231</v>
      </c>
      <c r="N109" s="27">
        <f t="shared" si="48"/>
        <v>11479.010205480065</v>
      </c>
      <c r="O109" s="27">
        <f t="shared" si="48"/>
        <v>0</v>
      </c>
      <c r="P109" s="27">
        <f t="shared" si="48"/>
        <v>0</v>
      </c>
      <c r="Q109" s="27">
        <f t="shared" si="48"/>
        <v>9466.7461811018311</v>
      </c>
      <c r="R109" s="27">
        <f t="shared" si="48"/>
        <v>10234.115296167347</v>
      </c>
      <c r="S109" s="27">
        <f t="shared" si="48"/>
        <v>9353.5218864471462</v>
      </c>
      <c r="T109" s="27">
        <f t="shared" si="48"/>
        <v>11091.636265059842</v>
      </c>
      <c r="U109" s="27">
        <f t="shared" si="48"/>
        <v>10865.579999999765</v>
      </c>
      <c r="V109" s="27">
        <f t="shared" si="48"/>
        <v>0</v>
      </c>
      <c r="W109" s="27">
        <f t="shared" si="48"/>
        <v>12461.066176471339</v>
      </c>
      <c r="X109" s="27">
        <f t="shared" si="48"/>
        <v>10337.317499999757</v>
      </c>
      <c r="Y109" s="27">
        <f t="shared" si="48"/>
        <v>11734.163023255573</v>
      </c>
      <c r="Z109" s="27">
        <f t="shared" si="48"/>
        <v>12761.436256544315</v>
      </c>
      <c r="AA109" s="27">
        <f t="shared" si="48"/>
        <v>10215.869707792279</v>
      </c>
      <c r="AB109" s="27">
        <f t="shared" si="48"/>
        <v>10517.860087463851</v>
      </c>
      <c r="AC109" s="27">
        <f t="shared" si="48"/>
        <v>0</v>
      </c>
      <c r="AD109" s="27">
        <f t="shared" si="48"/>
        <v>0</v>
      </c>
      <c r="AE109" s="27">
        <f t="shared" si="48"/>
        <v>8076.5189285713814</v>
      </c>
      <c r="AF109" s="27">
        <f t="shared" si="48"/>
        <v>961.55076086932468</v>
      </c>
      <c r="AG109" s="27">
        <f t="shared" si="48"/>
        <v>712.21285714268288</v>
      </c>
      <c r="AH109" s="27">
        <f t="shared" si="48"/>
        <v>1051.0700000001355</v>
      </c>
      <c r="AI109" s="27">
        <f t="shared" si="48"/>
        <v>1371.8931818190867</v>
      </c>
      <c r="AJ109" s="27">
        <f t="shared" ref="AJ109" si="49">SUM(AJ111:AJ118)</f>
        <v>1371.8931818190867</v>
      </c>
      <c r="AK109" s="27">
        <f t="shared" si="45"/>
        <v>196521.83441360938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45"/>
        <v>0</v>
      </c>
    </row>
    <row r="111" spans="1:38">
      <c r="B111" s="58" t="s">
        <v>76</v>
      </c>
      <c r="C111" s="26"/>
      <c r="D111" s="26">
        <v>1000</v>
      </c>
      <c r="E111" s="27">
        <f>IF(F135=0,((F37-E37))*$D$111,(((F37-E37)*0.8))*$D$111)</f>
        <v>0</v>
      </c>
      <c r="F111" s="27">
        <f t="shared" ref="F111:AI111" si="50">IF(G135=0,((G37-F37))*$D$111,(((G37-F37)*0.8))*$D$111)</f>
        <v>0</v>
      </c>
      <c r="G111" s="27">
        <f t="shared" si="50"/>
        <v>0</v>
      </c>
      <c r="H111" s="27">
        <f t="shared" si="50"/>
        <v>0</v>
      </c>
      <c r="I111" s="27">
        <f t="shared" si="50"/>
        <v>2799.9999999997272</v>
      </c>
      <c r="J111" s="27">
        <f t="shared" si="50"/>
        <v>2300.0000000001819</v>
      </c>
      <c r="K111" s="27">
        <f t="shared" si="50"/>
        <v>2699.9999999998181</v>
      </c>
      <c r="L111" s="27">
        <f t="shared" si="50"/>
        <v>2300.0000000001819</v>
      </c>
      <c r="M111" s="27">
        <f t="shared" si="50"/>
        <v>2299.9999999997272</v>
      </c>
      <c r="N111" s="27">
        <f t="shared" si="50"/>
        <v>3200.0000000002728</v>
      </c>
      <c r="O111" s="27">
        <f t="shared" si="50"/>
        <v>0</v>
      </c>
      <c r="P111" s="27">
        <f t="shared" si="50"/>
        <v>0</v>
      </c>
      <c r="Q111" s="27">
        <f t="shared" si="50"/>
        <v>1900.0000000000909</v>
      </c>
      <c r="R111" s="27">
        <f t="shared" si="50"/>
        <v>2399.9999999996362</v>
      </c>
      <c r="S111" s="27">
        <f t="shared" si="50"/>
        <v>2300.0000000001819</v>
      </c>
      <c r="T111" s="27">
        <f t="shared" si="50"/>
        <v>2900.0000000000909</v>
      </c>
      <c r="U111" s="27">
        <f t="shared" si="50"/>
        <v>2699.9999999998181</v>
      </c>
      <c r="V111" s="27">
        <f t="shared" si="50"/>
        <v>0</v>
      </c>
      <c r="W111" s="27">
        <f t="shared" si="50"/>
        <v>2400.0000000000909</v>
      </c>
      <c r="X111" s="27">
        <f t="shared" si="50"/>
        <v>2400.0000000000909</v>
      </c>
      <c r="Y111" s="27">
        <f t="shared" si="50"/>
        <v>3299.9999999997272</v>
      </c>
      <c r="Z111" s="27">
        <f t="shared" si="50"/>
        <v>3400.0000000000909</v>
      </c>
      <c r="AA111" s="27">
        <f t="shared" si="50"/>
        <v>2500</v>
      </c>
      <c r="AB111" s="27">
        <f t="shared" si="50"/>
        <v>2900.0000000000909</v>
      </c>
      <c r="AC111" s="27">
        <f t="shared" si="50"/>
        <v>0</v>
      </c>
      <c r="AD111" s="27">
        <f t="shared" si="50"/>
        <v>0</v>
      </c>
      <c r="AE111" s="27">
        <f t="shared" si="50"/>
        <v>1500</v>
      </c>
      <c r="AF111" s="27">
        <f t="shared" si="50"/>
        <v>99.999999999909051</v>
      </c>
      <c r="AG111" s="27">
        <f t="shared" si="50"/>
        <v>99.999999999909051</v>
      </c>
      <c r="AH111" s="27">
        <f t="shared" si="50"/>
        <v>0</v>
      </c>
      <c r="AI111" s="27">
        <f t="shared" si="50"/>
        <v>100.0000000003638</v>
      </c>
      <c r="AJ111" s="27">
        <f t="shared" ref="AJ111" si="51">IF(AJ135=0,((AJ37-AI37))*$D$111,(((AJ37-AI37)*0.8))*$D$111)</f>
        <v>100.0000000003638</v>
      </c>
      <c r="AK111" s="27">
        <f t="shared" si="45"/>
        <v>46600.000000000364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45"/>
        <v>0</v>
      </c>
    </row>
    <row r="113" spans="1:37">
      <c r="B113" s="29" t="s">
        <v>78</v>
      </c>
      <c r="C113" s="26"/>
      <c r="D113" s="26">
        <v>1000</v>
      </c>
      <c r="E113" s="27">
        <f>(F39-E39)*$D$113</f>
        <v>0</v>
      </c>
      <c r="F113" s="27">
        <f t="shared" ref="F113:AI113" si="52">(G39-F39)*$D$113</f>
        <v>0</v>
      </c>
      <c r="G113" s="27">
        <f t="shared" si="52"/>
        <v>0</v>
      </c>
      <c r="H113" s="27">
        <f t="shared" si="52"/>
        <v>0</v>
      </c>
      <c r="I113" s="27">
        <f t="shared" si="52"/>
        <v>90.000000000003411</v>
      </c>
      <c r="J113" s="27">
        <f t="shared" si="52"/>
        <v>20.000000000010232</v>
      </c>
      <c r="K113" s="27">
        <f t="shared" si="52"/>
        <v>89.999999999974989</v>
      </c>
      <c r="L113" s="27">
        <f t="shared" si="52"/>
        <v>110.00000000001364</v>
      </c>
      <c r="M113" s="27">
        <f t="shared" si="52"/>
        <v>120.00000000000455</v>
      </c>
      <c r="N113" s="27">
        <f t="shared" si="52"/>
        <v>109.99999999998522</v>
      </c>
      <c r="O113" s="27">
        <f t="shared" si="52"/>
        <v>0</v>
      </c>
      <c r="P113" s="27">
        <f t="shared" si="52"/>
        <v>0</v>
      </c>
      <c r="Q113" s="27">
        <f t="shared" si="52"/>
        <v>80.000000000012506</v>
      </c>
      <c r="R113" s="27">
        <f t="shared" si="52"/>
        <v>99.999999999994316</v>
      </c>
      <c r="S113" s="27">
        <f t="shared" si="52"/>
        <v>-439.99999999999773</v>
      </c>
      <c r="T113" s="27">
        <f t="shared" si="52"/>
        <v>629.99999999999545</v>
      </c>
      <c r="U113" s="27">
        <f t="shared" si="52"/>
        <v>69.999999999993179</v>
      </c>
      <c r="V113" s="27">
        <f t="shared" si="52"/>
        <v>0</v>
      </c>
      <c r="W113" s="27">
        <f t="shared" si="52"/>
        <v>0</v>
      </c>
      <c r="X113" s="27">
        <f t="shared" si="52"/>
        <v>30.000000000001137</v>
      </c>
      <c r="Y113" s="27">
        <f t="shared" si="52"/>
        <v>90.000000000003411</v>
      </c>
      <c r="Z113" s="27">
        <f t="shared" si="52"/>
        <v>99.999999999994316</v>
      </c>
      <c r="AA113" s="27">
        <f t="shared" si="52"/>
        <v>130.00000000002387</v>
      </c>
      <c r="AB113" s="27">
        <f t="shared" si="52"/>
        <v>79.999999999984084</v>
      </c>
      <c r="AC113" s="27">
        <f t="shared" si="52"/>
        <v>0</v>
      </c>
      <c r="AD113" s="27">
        <f t="shared" si="52"/>
        <v>0</v>
      </c>
      <c r="AE113" s="27">
        <f t="shared" si="52"/>
        <v>80.000000000012506</v>
      </c>
      <c r="AF113" s="27">
        <f t="shared" si="52"/>
        <v>19.99999999998181</v>
      </c>
      <c r="AG113" s="27">
        <f t="shared" si="52"/>
        <v>20.000000000010232</v>
      </c>
      <c r="AH113" s="27">
        <f t="shared" si="52"/>
        <v>9.9999999999909051</v>
      </c>
      <c r="AI113" s="27">
        <f t="shared" si="52"/>
        <v>30.000000000001137</v>
      </c>
      <c r="AJ113" s="27">
        <f t="shared" ref="AJ113" si="53">(AJ39-AI39)*$D$113</f>
        <v>30.000000000001137</v>
      </c>
      <c r="AK113" s="27">
        <f t="shared" si="45"/>
        <v>1599.9999999999943</v>
      </c>
    </row>
    <row r="114" spans="1:37">
      <c r="B114" s="29" t="s">
        <v>79</v>
      </c>
      <c r="C114" s="26"/>
      <c r="D114" s="26">
        <v>1000</v>
      </c>
      <c r="E114" s="27">
        <f>IFERROR(81%*(F44-E44)*$D$114,0)</f>
        <v>0</v>
      </c>
      <c r="F114" s="27">
        <f t="shared" ref="F114:AI114" si="54">IFERROR(81%*(G44-F44)*$D$114,0)</f>
        <v>0</v>
      </c>
      <c r="G114" s="27">
        <f t="shared" si="54"/>
        <v>0</v>
      </c>
      <c r="H114" s="27">
        <f t="shared" si="54"/>
        <v>0</v>
      </c>
      <c r="I114" s="27">
        <f t="shared" si="54"/>
        <v>4941.000000000111</v>
      </c>
      <c r="J114" s="27">
        <f t="shared" si="54"/>
        <v>1052.9999999999634</v>
      </c>
      <c r="K114" s="27">
        <f t="shared" si="54"/>
        <v>972.00000000003695</v>
      </c>
      <c r="L114" s="27">
        <f t="shared" si="54"/>
        <v>972.00000000003695</v>
      </c>
      <c r="M114" s="27">
        <f t="shared" si="54"/>
        <v>810</v>
      </c>
      <c r="N114" s="27">
        <f t="shared" si="54"/>
        <v>1133.9999999998895</v>
      </c>
      <c r="O114" s="27">
        <f t="shared" si="54"/>
        <v>0</v>
      </c>
      <c r="P114" s="27">
        <f t="shared" si="54"/>
        <v>0</v>
      </c>
      <c r="Q114" s="27">
        <f t="shared" si="54"/>
        <v>2430</v>
      </c>
      <c r="R114" s="27">
        <f t="shared" si="54"/>
        <v>1296.0000000001107</v>
      </c>
      <c r="S114" s="27">
        <f t="shared" si="54"/>
        <v>1215</v>
      </c>
      <c r="T114" s="27">
        <f t="shared" si="54"/>
        <v>1133.9999999998895</v>
      </c>
      <c r="U114" s="27">
        <f t="shared" si="54"/>
        <v>1377.0000000000368</v>
      </c>
      <c r="V114" s="27">
        <f t="shared" si="54"/>
        <v>0</v>
      </c>
      <c r="W114" s="27">
        <f t="shared" si="54"/>
        <v>1539.0000000000739</v>
      </c>
      <c r="X114" s="27">
        <f t="shared" si="54"/>
        <v>890.99999999992644</v>
      </c>
      <c r="Y114" s="27">
        <f t="shared" si="54"/>
        <v>1377.0000000000368</v>
      </c>
      <c r="Z114" s="27">
        <f t="shared" si="54"/>
        <v>1295.9999999999263</v>
      </c>
      <c r="AA114" s="27">
        <f t="shared" si="54"/>
        <v>1215</v>
      </c>
      <c r="AB114" s="27">
        <f t="shared" si="54"/>
        <v>1052.9999999999634</v>
      </c>
      <c r="AC114" s="27">
        <f t="shared" si="54"/>
        <v>0</v>
      </c>
      <c r="AD114" s="27">
        <f t="shared" si="54"/>
        <v>0</v>
      </c>
      <c r="AE114" s="27">
        <f t="shared" si="54"/>
        <v>1944.0000000000739</v>
      </c>
      <c r="AF114" s="27">
        <f t="shared" si="54"/>
        <v>647.99999999996317</v>
      </c>
      <c r="AG114" s="27">
        <f t="shared" si="54"/>
        <v>405</v>
      </c>
      <c r="AH114" s="27">
        <f t="shared" si="54"/>
        <v>891.00000000011062</v>
      </c>
      <c r="AI114" s="27">
        <f t="shared" si="54"/>
        <v>810</v>
      </c>
      <c r="AJ114" s="27">
        <f t="shared" ref="AJ114" si="55">IFERROR(81%*(AJ44-AI44)*$D$114,0)</f>
        <v>810</v>
      </c>
      <c r="AK114" s="27">
        <f t="shared" si="45"/>
        <v>30213.000000000149</v>
      </c>
    </row>
    <row r="115" spans="1:37">
      <c r="B115" s="29" t="s">
        <v>80</v>
      </c>
      <c r="C115" s="26"/>
      <c r="D115" s="26">
        <v>1000</v>
      </c>
      <c r="E115" s="27">
        <f>(F54-E54)*$D$115</f>
        <v>0</v>
      </c>
      <c r="F115" s="27">
        <f t="shared" ref="F115:AI115" si="56">(G54-F54)*$D$115</f>
        <v>0</v>
      </c>
      <c r="G115" s="27">
        <f t="shared" si="56"/>
        <v>0</v>
      </c>
      <c r="H115" s="27">
        <f t="shared" si="56"/>
        <v>0</v>
      </c>
      <c r="I115" s="27">
        <f t="shared" si="56"/>
        <v>1389.9999999999864</v>
      </c>
      <c r="J115" s="27">
        <f t="shared" si="56"/>
        <v>1290.0000000000205</v>
      </c>
      <c r="K115" s="27">
        <f t="shared" si="56"/>
        <v>1269.9999999999818</v>
      </c>
      <c r="L115" s="27">
        <f t="shared" si="56"/>
        <v>1300.0000000000114</v>
      </c>
      <c r="M115" s="27">
        <f t="shared" si="56"/>
        <v>1289.9999999999636</v>
      </c>
      <c r="N115" s="27">
        <f t="shared" si="56"/>
        <v>1509.9999999999909</v>
      </c>
      <c r="O115" s="27">
        <f t="shared" si="56"/>
        <v>0</v>
      </c>
      <c r="P115" s="27">
        <f t="shared" si="56"/>
        <v>0</v>
      </c>
      <c r="Q115" s="27">
        <f t="shared" si="56"/>
        <v>1300.0000000000114</v>
      </c>
      <c r="R115" s="27">
        <f t="shared" si="56"/>
        <v>1160.000000000025</v>
      </c>
      <c r="S115" s="27">
        <f t="shared" si="56"/>
        <v>1219.9999999999704</v>
      </c>
      <c r="T115" s="27">
        <f t="shared" si="56"/>
        <v>1350.0000000000227</v>
      </c>
      <c r="U115" s="27">
        <f t="shared" si="56"/>
        <v>1469.9999999999704</v>
      </c>
      <c r="V115" s="27">
        <f t="shared" si="56"/>
        <v>0</v>
      </c>
      <c r="W115" s="27">
        <f t="shared" si="56"/>
        <v>1900.0000000000341</v>
      </c>
      <c r="X115" s="27">
        <f t="shared" si="56"/>
        <v>1310.0000000000023</v>
      </c>
      <c r="Y115" s="27">
        <f t="shared" si="56"/>
        <v>1409.9999999999682</v>
      </c>
      <c r="Z115" s="27">
        <f t="shared" si="56"/>
        <v>1640.0000000000432</v>
      </c>
      <c r="AA115" s="27">
        <f t="shared" si="56"/>
        <v>1479.9999999999613</v>
      </c>
      <c r="AB115" s="27">
        <f t="shared" si="56"/>
        <v>1400.0000000000341</v>
      </c>
      <c r="AC115" s="27">
        <f t="shared" si="56"/>
        <v>0</v>
      </c>
      <c r="AD115" s="27">
        <f t="shared" si="56"/>
        <v>0</v>
      </c>
      <c r="AE115" s="27">
        <f t="shared" si="56"/>
        <v>1250</v>
      </c>
      <c r="AF115" s="27">
        <f t="shared" si="56"/>
        <v>149.99999999997726</v>
      </c>
      <c r="AG115" s="27">
        <f t="shared" si="56"/>
        <v>129.99999999999545</v>
      </c>
      <c r="AH115" s="27">
        <f t="shared" si="56"/>
        <v>150.00000000003411</v>
      </c>
      <c r="AI115" s="27">
        <f t="shared" si="56"/>
        <v>209.99999999997954</v>
      </c>
      <c r="AJ115" s="27">
        <f t="shared" ref="AJ115" si="57">(AJ54-AI54)*$D$115</f>
        <v>209.99999999997954</v>
      </c>
      <c r="AK115" s="27">
        <f t="shared" si="45"/>
        <v>25789.99999999996</v>
      </c>
    </row>
    <row r="116" spans="1:37" outlineLevel="1">
      <c r="B116" s="29" t="s">
        <v>81</v>
      </c>
      <c r="C116" s="26"/>
      <c r="D116" s="26">
        <v>1000</v>
      </c>
      <c r="E116" s="27">
        <f>(F51-E51)*$D$116</f>
        <v>0</v>
      </c>
      <c r="F116" s="27">
        <f t="shared" ref="F116:AI116" si="58">(G51-F51)*$D$116</f>
        <v>0</v>
      </c>
      <c r="G116" s="27">
        <f t="shared" si="58"/>
        <v>0</v>
      </c>
      <c r="H116" s="27">
        <f t="shared" si="58"/>
        <v>0</v>
      </c>
      <c r="I116" s="27">
        <f t="shared" si="58"/>
        <v>176.00000000000193</v>
      </c>
      <c r="J116" s="27">
        <f t="shared" si="58"/>
        <v>185.99999999999994</v>
      </c>
      <c r="K116" s="27">
        <f t="shared" si="58"/>
        <v>172.99999999999471</v>
      </c>
      <c r="L116" s="27">
        <f t="shared" si="58"/>
        <v>188.00000000000239</v>
      </c>
      <c r="M116" s="27">
        <f t="shared" si="58"/>
        <v>170.00000000000171</v>
      </c>
      <c r="N116" s="27">
        <f t="shared" si="58"/>
        <v>176.9999999999996</v>
      </c>
      <c r="O116" s="27">
        <f t="shared" si="58"/>
        <v>0</v>
      </c>
      <c r="P116" s="27">
        <f t="shared" si="58"/>
        <v>0</v>
      </c>
      <c r="Q116" s="27">
        <f t="shared" si="58"/>
        <v>165.99999999999682</v>
      </c>
      <c r="R116" s="27">
        <f t="shared" si="58"/>
        <v>176.9999999999996</v>
      </c>
      <c r="S116" s="27">
        <f t="shared" si="58"/>
        <v>172.00000000000415</v>
      </c>
      <c r="T116" s="27">
        <f t="shared" si="58"/>
        <v>185.99999999999994</v>
      </c>
      <c r="U116" s="27">
        <f t="shared" si="58"/>
        <v>185.99999999999994</v>
      </c>
      <c r="V116" s="27">
        <f t="shared" si="58"/>
        <v>0</v>
      </c>
      <c r="W116" s="27">
        <f t="shared" si="58"/>
        <v>268.99999999999835</v>
      </c>
      <c r="X116" s="27">
        <f t="shared" si="58"/>
        <v>174.99999999999716</v>
      </c>
      <c r="Y116" s="27">
        <f t="shared" si="58"/>
        <v>185.00000000000227</v>
      </c>
      <c r="Z116" s="27">
        <f t="shared" si="58"/>
        <v>183.9999999999975</v>
      </c>
      <c r="AA116" s="27">
        <f t="shared" si="58"/>
        <v>182.99999999999983</v>
      </c>
      <c r="AB116" s="27">
        <f t="shared" si="58"/>
        <v>181.00000000000449</v>
      </c>
      <c r="AC116" s="27">
        <f t="shared" si="58"/>
        <v>0</v>
      </c>
      <c r="AD116" s="27">
        <f t="shared" si="58"/>
        <v>0</v>
      </c>
      <c r="AE116" s="27">
        <f t="shared" si="58"/>
        <v>155.00000000000114</v>
      </c>
      <c r="AF116" s="27">
        <f t="shared" si="58"/>
        <v>0</v>
      </c>
      <c r="AG116" s="27">
        <f t="shared" si="58"/>
        <v>0</v>
      </c>
      <c r="AH116" s="27">
        <f t="shared" si="58"/>
        <v>0</v>
      </c>
      <c r="AI116" s="27">
        <f t="shared" si="58"/>
        <v>39.999999999999147</v>
      </c>
      <c r="AJ116" s="27">
        <f t="shared" ref="AJ116" si="59">(AJ51-AI51)*$D$116</f>
        <v>39.999999999999147</v>
      </c>
      <c r="AK116" s="27">
        <f t="shared" si="45"/>
        <v>3369</v>
      </c>
    </row>
    <row r="117" spans="1:37" outlineLevel="1">
      <c r="B117" s="29" t="s">
        <v>82</v>
      </c>
      <c r="C117" s="26"/>
      <c r="D117" s="26">
        <v>1000</v>
      </c>
      <c r="E117" s="27">
        <f>2/8*(F48-E48)</f>
        <v>0</v>
      </c>
      <c r="F117" s="27">
        <f t="shared" ref="F117:AI117" si="60">2/8*(G48-F48)</f>
        <v>0</v>
      </c>
      <c r="G117" s="27">
        <f t="shared" si="60"/>
        <v>0</v>
      </c>
      <c r="H117" s="27">
        <f t="shared" si="60"/>
        <v>0</v>
      </c>
      <c r="I117" s="27">
        <f t="shared" si="60"/>
        <v>0.51000000000000512</v>
      </c>
      <c r="J117" s="27">
        <f t="shared" si="60"/>
        <v>6.4999999999997726E-2</v>
      </c>
      <c r="K117" s="27">
        <f t="shared" si="60"/>
        <v>6.0000000000002274E-2</v>
      </c>
      <c r="L117" s="27">
        <f t="shared" si="60"/>
        <v>7.2499999999990905E-2</v>
      </c>
      <c r="M117" s="27">
        <f t="shared" si="60"/>
        <v>6.7500000000009663E-2</v>
      </c>
      <c r="N117" s="27">
        <f t="shared" si="60"/>
        <v>6.4999999999997726E-2</v>
      </c>
      <c r="O117" s="27">
        <f t="shared" si="60"/>
        <v>0</v>
      </c>
      <c r="P117" s="27">
        <f t="shared" si="60"/>
        <v>0</v>
      </c>
      <c r="Q117" s="27">
        <f t="shared" si="60"/>
        <v>0.19499999999999318</v>
      </c>
      <c r="R117" s="27">
        <f t="shared" si="60"/>
        <v>7.000000000000739E-2</v>
      </c>
      <c r="S117" s="27">
        <f t="shared" si="60"/>
        <v>7.4999999999988631E-2</v>
      </c>
      <c r="T117" s="27">
        <f t="shared" si="60"/>
        <v>7.000000000000739E-2</v>
      </c>
      <c r="U117" s="27">
        <f t="shared" si="60"/>
        <v>7.9999999999998295E-2</v>
      </c>
      <c r="V117" s="27">
        <f t="shared" si="60"/>
        <v>0</v>
      </c>
      <c r="W117" s="27">
        <f t="shared" si="60"/>
        <v>0.125</v>
      </c>
      <c r="X117" s="27">
        <f t="shared" si="60"/>
        <v>6.7499999999995453E-2</v>
      </c>
      <c r="Y117" s="27">
        <f t="shared" si="60"/>
        <v>7.000000000000739E-2</v>
      </c>
      <c r="Z117" s="27">
        <f t="shared" si="60"/>
        <v>7.5000000000002842E-2</v>
      </c>
      <c r="AA117" s="27">
        <f t="shared" si="60"/>
        <v>7.7500000000000568E-2</v>
      </c>
      <c r="AB117" s="27">
        <f t="shared" si="60"/>
        <v>6.9999999999993179E-2</v>
      </c>
      <c r="AC117" s="27">
        <f t="shared" si="60"/>
        <v>0</v>
      </c>
      <c r="AD117" s="27">
        <f t="shared" si="60"/>
        <v>0</v>
      </c>
      <c r="AE117" s="27">
        <f t="shared" si="60"/>
        <v>0.19750000000000512</v>
      </c>
      <c r="AF117" s="27">
        <f t="shared" si="60"/>
        <v>7.2499999999990905E-2</v>
      </c>
      <c r="AG117" s="27">
        <f t="shared" si="60"/>
        <v>7.000000000000739E-2</v>
      </c>
      <c r="AH117" s="27">
        <f t="shared" si="60"/>
        <v>6.9999999999993179E-2</v>
      </c>
      <c r="AI117" s="27">
        <f t="shared" si="60"/>
        <v>7.5000000000002842E-2</v>
      </c>
      <c r="AJ117" s="27">
        <f t="shared" ref="AJ117" si="61">2/8*(AJ48-AI48)</f>
        <v>7.5000000000002842E-2</v>
      </c>
      <c r="AK117" s="27">
        <f t="shared" si="45"/>
        <v>2.375</v>
      </c>
    </row>
    <row r="118" spans="1:37">
      <c r="B118" s="29" t="s">
        <v>83</v>
      </c>
      <c r="C118" s="26"/>
      <c r="D118" s="26">
        <v>1000</v>
      </c>
      <c r="E118" s="27">
        <f>IFERROR((E108/(E108+E122))*((F50-E50)*$D$118),0)</f>
        <v>0</v>
      </c>
      <c r="F118" s="27">
        <f t="shared" ref="F118:AI118" si="62">IFERROR((F108/(F108+F122))*((G50-F50)*$D$118),0)</f>
        <v>0</v>
      </c>
      <c r="G118" s="27">
        <f t="shared" si="62"/>
        <v>0</v>
      </c>
      <c r="H118" s="27">
        <f t="shared" si="62"/>
        <v>0</v>
      </c>
      <c r="I118" s="27">
        <f t="shared" si="62"/>
        <v>3640.6619385341041</v>
      </c>
      <c r="J118" s="27">
        <f t="shared" si="62"/>
        <v>5584.3621399182466</v>
      </c>
      <c r="K118" s="27">
        <f t="shared" si="62"/>
        <v>4964.516129032093</v>
      </c>
      <c r="L118" s="27">
        <f t="shared" si="62"/>
        <v>4863.7992831538741</v>
      </c>
      <c r="M118" s="27">
        <f t="shared" si="62"/>
        <v>4393.2584269665258</v>
      </c>
      <c r="N118" s="27">
        <f t="shared" si="62"/>
        <v>5347.9452054799267</v>
      </c>
      <c r="O118" s="27">
        <f t="shared" si="62"/>
        <v>0</v>
      </c>
      <c r="P118" s="27">
        <f t="shared" si="62"/>
        <v>0</v>
      </c>
      <c r="Q118" s="27">
        <f t="shared" si="62"/>
        <v>3590.55118110172</v>
      </c>
      <c r="R118" s="27">
        <f t="shared" si="62"/>
        <v>5101.0452961675792</v>
      </c>
      <c r="S118" s="27">
        <f t="shared" si="62"/>
        <v>4886.4468864469873</v>
      </c>
      <c r="T118" s="27">
        <f t="shared" si="62"/>
        <v>4891.5662650598442</v>
      </c>
      <c r="U118" s="27">
        <f t="shared" si="62"/>
        <v>5062.4999999999463</v>
      </c>
      <c r="V118" s="27">
        <f t="shared" si="62"/>
        <v>0</v>
      </c>
      <c r="W118" s="27">
        <f t="shared" si="62"/>
        <v>6352.9411764711422</v>
      </c>
      <c r="X118" s="27">
        <f t="shared" si="62"/>
        <v>5531.2499999997408</v>
      </c>
      <c r="Y118" s="27">
        <f t="shared" si="62"/>
        <v>5372.0930232558349</v>
      </c>
      <c r="Z118" s="27">
        <f t="shared" si="62"/>
        <v>6141.3612565442627</v>
      </c>
      <c r="AA118" s="27">
        <f t="shared" si="62"/>
        <v>4707.7922077922931</v>
      </c>
      <c r="AB118" s="27">
        <f t="shared" si="62"/>
        <v>4903.7900874637735</v>
      </c>
      <c r="AC118" s="27">
        <f t="shared" si="62"/>
        <v>0</v>
      </c>
      <c r="AD118" s="27">
        <f t="shared" si="62"/>
        <v>0</v>
      </c>
      <c r="AE118" s="27">
        <f t="shared" si="62"/>
        <v>3147.3214285712938</v>
      </c>
      <c r="AF118" s="27">
        <f t="shared" si="62"/>
        <v>43.47826086949344</v>
      </c>
      <c r="AG118" s="27">
        <f t="shared" si="62"/>
        <v>57.142857142768051</v>
      </c>
      <c r="AH118" s="27">
        <f t="shared" si="62"/>
        <v>0</v>
      </c>
      <c r="AI118" s="27">
        <f t="shared" si="62"/>
        <v>181.81818181874303</v>
      </c>
      <c r="AJ118" s="27">
        <f t="shared" ref="AJ118" si="63">IFERROR((AJ108/(AJ108+AJ122))*((AJ50-AI50)*$D$118),0)</f>
        <v>181.81818181874303</v>
      </c>
      <c r="AK118" s="27">
        <f t="shared" si="45"/>
        <v>88947.459413608929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45"/>
        <v>0</v>
      </c>
    </row>
    <row r="120" spans="1:37" outlineLevel="1">
      <c r="B120" s="26" t="s">
        <v>93</v>
      </c>
      <c r="C120" s="26"/>
      <c r="D120" s="26">
        <v>1000</v>
      </c>
      <c r="E120" s="27">
        <f>SUM(E121:E128)</f>
        <v>0</v>
      </c>
      <c r="F120" s="27">
        <f t="shared" ref="F120:AI120" si="64">SUM(F121:F128)</f>
        <v>0</v>
      </c>
      <c r="G120" s="27">
        <f t="shared" si="64"/>
        <v>0</v>
      </c>
      <c r="H120" s="27">
        <f t="shared" si="64"/>
        <v>0</v>
      </c>
      <c r="I120" s="27">
        <f t="shared" si="64"/>
        <v>8669.3380614658836</v>
      </c>
      <c r="J120" s="27">
        <f t="shared" si="64"/>
        <v>5214.7231400823812</v>
      </c>
      <c r="K120" s="27">
        <f t="shared" si="64"/>
        <v>4478.7334709676743</v>
      </c>
      <c r="L120" s="27">
        <f t="shared" si="64"/>
        <v>5301.8891168457285</v>
      </c>
      <c r="M120" s="27">
        <f t="shared" si="64"/>
        <v>4088.4554930339195</v>
      </c>
      <c r="N120" s="27">
        <f t="shared" si="64"/>
        <v>4831.3638745203043</v>
      </c>
      <c r="O120" s="27">
        <f t="shared" si="64"/>
        <v>0</v>
      </c>
      <c r="P120" s="27">
        <f t="shared" si="64"/>
        <v>0</v>
      </c>
      <c r="Q120" s="27">
        <f t="shared" si="64"/>
        <v>5554.0722988976104</v>
      </c>
      <c r="R120" s="27">
        <f t="shared" si="64"/>
        <v>5537.6674638327586</v>
      </c>
      <c r="S120" s="27">
        <f t="shared" si="64"/>
        <v>5120.9052335532315</v>
      </c>
      <c r="T120" s="27">
        <f t="shared" si="64"/>
        <v>4505.7087749396042</v>
      </c>
      <c r="U120" s="27">
        <f t="shared" si="64"/>
        <v>5141.2083200000343</v>
      </c>
      <c r="V120" s="27">
        <f t="shared" si="64"/>
        <v>0</v>
      </c>
      <c r="W120" s="27">
        <f t="shared" si="64"/>
        <v>4862.0588235295727</v>
      </c>
      <c r="X120" s="27">
        <f t="shared" si="64"/>
        <v>4161.4046399999334</v>
      </c>
      <c r="Y120" s="27">
        <f t="shared" si="64"/>
        <v>5631.9333367444033</v>
      </c>
      <c r="Z120" s="27">
        <f t="shared" si="64"/>
        <v>5532.0029434553489</v>
      </c>
      <c r="AA120" s="27">
        <f t="shared" si="64"/>
        <v>5404.9762722079167</v>
      </c>
      <c r="AB120" s="27">
        <f t="shared" si="64"/>
        <v>5119.9608725364023</v>
      </c>
      <c r="AC120" s="27">
        <f t="shared" si="64"/>
        <v>0</v>
      </c>
      <c r="AD120" s="27">
        <f t="shared" si="64"/>
        <v>0</v>
      </c>
      <c r="AE120" s="27">
        <f t="shared" si="64"/>
        <v>5891.0460514285423</v>
      </c>
      <c r="AF120" s="27">
        <f t="shared" si="64"/>
        <v>1336.2698591302599</v>
      </c>
      <c r="AG120" s="27">
        <f t="shared" si="64"/>
        <v>1132.4206628571349</v>
      </c>
      <c r="AH120" s="27">
        <f t="shared" si="64"/>
        <v>1300.039800000045</v>
      </c>
      <c r="AI120" s="27">
        <f t="shared" si="64"/>
        <v>1698.3469781816557</v>
      </c>
      <c r="AJ120" s="27">
        <f t="shared" ref="AJ120" si="65">SUM(AJ121:AJ128)</f>
        <v>1673.1818181816611</v>
      </c>
      <c r="AK120" s="27">
        <f t="shared" si="45"/>
        <v>102187.70730639201</v>
      </c>
    </row>
    <row r="121" spans="1:37" outlineLevel="1">
      <c r="A121" s="6"/>
      <c r="B121" s="29" t="s">
        <v>84</v>
      </c>
      <c r="C121" s="26"/>
      <c r="D121" s="26">
        <v>1000</v>
      </c>
      <c r="E121" s="27">
        <f>IF(F135=0,((0))*$D$121,(((F37-E37)*0.2)*$D$121))</f>
        <v>0</v>
      </c>
      <c r="F121" s="27">
        <f t="shared" ref="F121:AI121" si="66">IF(G135=0,((0))*$D$121,(((G37-F37)*0.2)*$D$121))</f>
        <v>0</v>
      </c>
      <c r="G121" s="27">
        <f t="shared" si="66"/>
        <v>0</v>
      </c>
      <c r="H121" s="27">
        <f t="shared" si="66"/>
        <v>0</v>
      </c>
      <c r="I121" s="27">
        <f t="shared" si="66"/>
        <v>0</v>
      </c>
      <c r="J121" s="27">
        <f t="shared" si="66"/>
        <v>0</v>
      </c>
      <c r="K121" s="27">
        <f t="shared" si="66"/>
        <v>0</v>
      </c>
      <c r="L121" s="27">
        <f t="shared" si="66"/>
        <v>0</v>
      </c>
      <c r="M121" s="27">
        <f t="shared" si="66"/>
        <v>0</v>
      </c>
      <c r="N121" s="27">
        <f t="shared" si="66"/>
        <v>0</v>
      </c>
      <c r="O121" s="27">
        <f t="shared" si="66"/>
        <v>0</v>
      </c>
      <c r="P121" s="27">
        <f t="shared" si="66"/>
        <v>0</v>
      </c>
      <c r="Q121" s="27">
        <f t="shared" si="66"/>
        <v>0</v>
      </c>
      <c r="R121" s="27">
        <f t="shared" si="66"/>
        <v>0</v>
      </c>
      <c r="S121" s="27">
        <f t="shared" si="66"/>
        <v>0</v>
      </c>
      <c r="T121" s="27">
        <f t="shared" si="66"/>
        <v>0</v>
      </c>
      <c r="U121" s="27">
        <f t="shared" si="66"/>
        <v>0</v>
      </c>
      <c r="V121" s="27">
        <f t="shared" si="66"/>
        <v>0</v>
      </c>
      <c r="W121" s="27">
        <f t="shared" si="66"/>
        <v>0</v>
      </c>
      <c r="X121" s="27">
        <f t="shared" si="66"/>
        <v>0</v>
      </c>
      <c r="Y121" s="27">
        <f t="shared" si="66"/>
        <v>0</v>
      </c>
      <c r="Z121" s="27">
        <f t="shared" si="66"/>
        <v>0</v>
      </c>
      <c r="AA121" s="27">
        <f t="shared" si="66"/>
        <v>0</v>
      </c>
      <c r="AB121" s="27">
        <f t="shared" si="66"/>
        <v>0</v>
      </c>
      <c r="AC121" s="27">
        <f t="shared" si="66"/>
        <v>0</v>
      </c>
      <c r="AD121" s="27">
        <f t="shared" si="66"/>
        <v>0</v>
      </c>
      <c r="AE121" s="27">
        <f t="shared" si="66"/>
        <v>0</v>
      </c>
      <c r="AF121" s="27">
        <f t="shared" si="66"/>
        <v>0</v>
      </c>
      <c r="AG121" s="27">
        <f t="shared" si="66"/>
        <v>0</v>
      </c>
      <c r="AH121" s="27">
        <f t="shared" si="66"/>
        <v>0</v>
      </c>
      <c r="AI121" s="27">
        <f t="shared" si="66"/>
        <v>0</v>
      </c>
      <c r="AJ121" s="27">
        <f t="shared" ref="AJ121" si="67">IF(AJ135=0,((0))*$D$121,(((AJ37-AI37)*0.2)*$D$121))</f>
        <v>0</v>
      </c>
      <c r="AK121" s="27">
        <f t="shared" si="45"/>
        <v>0</v>
      </c>
    </row>
    <row r="122" spans="1:37">
      <c r="A122" s="6"/>
      <c r="B122" s="29" t="s">
        <v>71</v>
      </c>
      <c r="C122" s="26"/>
      <c r="D122" s="26">
        <v>1000</v>
      </c>
      <c r="E122" s="27">
        <f>(F43-E43)*$D$122</f>
        <v>0</v>
      </c>
      <c r="F122" s="27">
        <f t="shared" ref="F122:AI122" si="68">(G43-F43)*$D$122</f>
        <v>0</v>
      </c>
      <c r="G122" s="27">
        <f t="shared" si="68"/>
        <v>0</v>
      </c>
      <c r="H122" s="27">
        <f t="shared" si="68"/>
        <v>0</v>
      </c>
      <c r="I122" s="27">
        <f t="shared" si="68"/>
        <v>1430.0000000000637</v>
      </c>
      <c r="J122" s="27">
        <f t="shared" si="68"/>
        <v>129.99999999999545</v>
      </c>
      <c r="K122" s="27">
        <f t="shared" si="68"/>
        <v>399.99999999997726</v>
      </c>
      <c r="L122" s="27">
        <f t="shared" si="68"/>
        <v>490.00000000000909</v>
      </c>
      <c r="M122" s="27">
        <f t="shared" si="68"/>
        <v>370.00000000000455</v>
      </c>
      <c r="N122" s="27">
        <f t="shared" si="68"/>
        <v>449.99999999993179</v>
      </c>
      <c r="O122" s="27">
        <f t="shared" si="68"/>
        <v>0</v>
      </c>
      <c r="P122" s="27">
        <f t="shared" si="68"/>
        <v>0</v>
      </c>
      <c r="Q122" s="27">
        <f t="shared" si="68"/>
        <v>640.00000000010004</v>
      </c>
      <c r="R122" s="27">
        <f t="shared" si="68"/>
        <v>469.9999999999136</v>
      </c>
      <c r="S122" s="27">
        <f t="shared" si="68"/>
        <v>430.00000000006366</v>
      </c>
      <c r="T122" s="27">
        <f t="shared" si="68"/>
        <v>419.99999999995907</v>
      </c>
      <c r="U122" s="27">
        <f t="shared" si="68"/>
        <v>500</v>
      </c>
      <c r="V122" s="27">
        <f t="shared" si="68"/>
        <v>0</v>
      </c>
      <c r="W122" s="27">
        <f t="shared" si="68"/>
        <v>320.00000000005002</v>
      </c>
      <c r="X122" s="27">
        <f t="shared" si="68"/>
        <v>159.99999999996817</v>
      </c>
      <c r="Y122" s="27">
        <f t="shared" si="68"/>
        <v>570.00000000005002</v>
      </c>
      <c r="Z122" s="27">
        <f t="shared" si="68"/>
        <v>419.99999999995907</v>
      </c>
      <c r="AA122" s="27">
        <f t="shared" si="68"/>
        <v>580.00000000004093</v>
      </c>
      <c r="AB122" s="27">
        <f t="shared" si="68"/>
        <v>529.99999999997272</v>
      </c>
      <c r="AC122" s="27">
        <f t="shared" si="68"/>
        <v>0</v>
      </c>
      <c r="AD122" s="27">
        <f t="shared" si="68"/>
        <v>0</v>
      </c>
      <c r="AE122" s="27">
        <f t="shared" si="68"/>
        <v>740.00000000000909</v>
      </c>
      <c r="AF122" s="27">
        <f t="shared" si="68"/>
        <v>360.00000000001364</v>
      </c>
      <c r="AG122" s="27">
        <f t="shared" si="68"/>
        <v>250</v>
      </c>
      <c r="AH122" s="27">
        <f t="shared" si="68"/>
        <v>279.99999999997272</v>
      </c>
      <c r="AI122" s="27">
        <f t="shared" si="68"/>
        <v>230.00000000001819</v>
      </c>
      <c r="AJ122" s="27">
        <f t="shared" ref="AJ122" si="69">(AJ43-AI43)*$D$122</f>
        <v>230.00000000001819</v>
      </c>
      <c r="AK122" s="27">
        <f t="shared" si="45"/>
        <v>10400.000000000089</v>
      </c>
    </row>
    <row r="123" spans="1:37" outlineLevel="1">
      <c r="A123" s="6"/>
      <c r="B123" s="29" t="s">
        <v>85</v>
      </c>
      <c r="C123" s="26"/>
      <c r="D123" s="26">
        <v>1000</v>
      </c>
      <c r="E123" s="27">
        <f>(F42-E42)*$D$123</f>
        <v>0</v>
      </c>
      <c r="F123" s="27">
        <f t="shared" ref="F123:AI123" si="70">(G42-F42)*$D$123</f>
        <v>0</v>
      </c>
      <c r="G123" s="27">
        <f t="shared" si="70"/>
        <v>0</v>
      </c>
      <c r="H123" s="27">
        <f t="shared" si="70"/>
        <v>0</v>
      </c>
      <c r="I123" s="27">
        <f t="shared" si="70"/>
        <v>1579.9999999999272</v>
      </c>
      <c r="J123" s="27">
        <f t="shared" si="70"/>
        <v>160.00000000008185</v>
      </c>
      <c r="K123" s="27">
        <f t="shared" si="70"/>
        <v>419.99999999995907</v>
      </c>
      <c r="L123" s="27">
        <f t="shared" si="70"/>
        <v>519.99999999998181</v>
      </c>
      <c r="M123" s="27">
        <f t="shared" si="70"/>
        <v>440.00000000005457</v>
      </c>
      <c r="N123" s="27">
        <f t="shared" si="70"/>
        <v>429.99999999994998</v>
      </c>
      <c r="O123" s="27">
        <f t="shared" si="70"/>
        <v>0</v>
      </c>
      <c r="P123" s="27">
        <f t="shared" si="70"/>
        <v>0</v>
      </c>
      <c r="Q123" s="27">
        <f t="shared" si="70"/>
        <v>649.99999999997726</v>
      </c>
      <c r="R123" s="27">
        <f t="shared" si="70"/>
        <v>550.00000000006821</v>
      </c>
      <c r="S123" s="27">
        <f t="shared" si="70"/>
        <v>519.99999999998181</v>
      </c>
      <c r="T123" s="27">
        <f t="shared" si="70"/>
        <v>480.00000000001819</v>
      </c>
      <c r="U123" s="27">
        <f t="shared" si="70"/>
        <v>509.99999999999091</v>
      </c>
      <c r="V123" s="27">
        <f t="shared" si="70"/>
        <v>0</v>
      </c>
      <c r="W123" s="27">
        <f t="shared" si="70"/>
        <v>439.99999999994088</v>
      </c>
      <c r="X123" s="27">
        <f t="shared" si="70"/>
        <v>160.00000000008185</v>
      </c>
      <c r="Y123" s="27">
        <f t="shared" si="70"/>
        <v>519.99999999998181</v>
      </c>
      <c r="Z123" s="27">
        <f t="shared" si="70"/>
        <v>509.99999999999091</v>
      </c>
      <c r="AA123" s="27">
        <f t="shared" si="70"/>
        <v>610.00000000001364</v>
      </c>
      <c r="AB123" s="27">
        <f t="shared" si="70"/>
        <v>500</v>
      </c>
      <c r="AC123" s="27">
        <f t="shared" si="70"/>
        <v>0</v>
      </c>
      <c r="AD123" s="27">
        <f t="shared" si="70"/>
        <v>0</v>
      </c>
      <c r="AE123" s="27">
        <f t="shared" si="70"/>
        <v>730.00000000001819</v>
      </c>
      <c r="AF123" s="27">
        <f t="shared" si="70"/>
        <v>409.99999999996817</v>
      </c>
      <c r="AG123" s="27">
        <f t="shared" si="70"/>
        <v>350.00000000002274</v>
      </c>
      <c r="AH123" s="27">
        <f t="shared" si="70"/>
        <v>339.99999999991815</v>
      </c>
      <c r="AI123" s="27">
        <f t="shared" si="70"/>
        <v>370.00000000000455</v>
      </c>
      <c r="AJ123" s="27">
        <f t="shared" ref="AJ123" si="71">(AJ42-AI42)*$D$123</f>
        <v>370.00000000000455</v>
      </c>
      <c r="AK123" s="27">
        <f t="shared" si="45"/>
        <v>11569.999999999935</v>
      </c>
    </row>
    <row r="124" spans="1:37" outlineLevel="1">
      <c r="A124" s="6"/>
      <c r="B124" s="29" t="s">
        <v>86</v>
      </c>
      <c r="C124" s="26"/>
      <c r="D124" s="26">
        <v>1000</v>
      </c>
      <c r="E124" s="27">
        <f>(F53-E53)*$D$124</f>
        <v>0</v>
      </c>
      <c r="F124" s="27">
        <f t="shared" ref="F124:AI124" si="72">(G53-F53)*$D$124</f>
        <v>0</v>
      </c>
      <c r="G124" s="27">
        <f t="shared" si="72"/>
        <v>0</v>
      </c>
      <c r="H124" s="27">
        <f t="shared" si="72"/>
        <v>0</v>
      </c>
      <c r="I124" s="27">
        <f t="shared" si="72"/>
        <v>2269.9999999999818</v>
      </c>
      <c r="J124" s="27">
        <f t="shared" si="72"/>
        <v>3240.0000000000091</v>
      </c>
      <c r="K124" s="27">
        <f t="shared" si="72"/>
        <v>2620.0000000000045</v>
      </c>
      <c r="L124" s="27">
        <f t="shared" si="72"/>
        <v>2870.0000000000045</v>
      </c>
      <c r="M124" s="27">
        <f t="shared" si="72"/>
        <v>2259.9999999999909</v>
      </c>
      <c r="N124" s="27">
        <f t="shared" si="72"/>
        <v>2879.9999999999955</v>
      </c>
      <c r="O124" s="27">
        <f t="shared" si="72"/>
        <v>0</v>
      </c>
      <c r="P124" s="27">
        <f t="shared" si="72"/>
        <v>0</v>
      </c>
      <c r="Q124" s="27">
        <f t="shared" si="72"/>
        <v>2060.0000000000023</v>
      </c>
      <c r="R124" s="27">
        <f t="shared" si="72"/>
        <v>3159.9999999999682</v>
      </c>
      <c r="S124" s="27">
        <f t="shared" si="72"/>
        <v>2910.000000000025</v>
      </c>
      <c r="T124" s="27">
        <f t="shared" si="72"/>
        <v>2569.9999999999932</v>
      </c>
      <c r="U124" s="27">
        <f t="shared" si="72"/>
        <v>2819.9999999999932</v>
      </c>
      <c r="V124" s="27">
        <f t="shared" si="72"/>
        <v>0</v>
      </c>
      <c r="W124" s="27">
        <f t="shared" si="72"/>
        <v>2879.9999999999955</v>
      </c>
      <c r="X124" s="27">
        <f t="shared" si="72"/>
        <v>2930.0000000000068</v>
      </c>
      <c r="Y124" s="27">
        <f t="shared" si="72"/>
        <v>3250</v>
      </c>
      <c r="Z124" s="27">
        <f t="shared" si="72"/>
        <v>3480.0000000000182</v>
      </c>
      <c r="AA124" s="27">
        <f t="shared" si="72"/>
        <v>2719.9999999999704</v>
      </c>
      <c r="AB124" s="27">
        <f t="shared" si="72"/>
        <v>2830.0000000000409</v>
      </c>
      <c r="AC124" s="27">
        <f t="shared" si="72"/>
        <v>0</v>
      </c>
      <c r="AD124" s="27">
        <f t="shared" si="72"/>
        <v>0</v>
      </c>
      <c r="AE124" s="27">
        <f t="shared" si="72"/>
        <v>1839.999999999975</v>
      </c>
      <c r="AF124" s="27">
        <f t="shared" si="72"/>
        <v>19.99999999998181</v>
      </c>
      <c r="AG124" s="27">
        <f t="shared" si="72"/>
        <v>20.000000000038654</v>
      </c>
      <c r="AH124" s="27">
        <f t="shared" si="72"/>
        <v>9.9999999999909051</v>
      </c>
      <c r="AI124" s="27">
        <f t="shared" si="72"/>
        <v>240.00000000000909</v>
      </c>
      <c r="AJ124" s="27">
        <f t="shared" ref="AJ124" si="73">(AJ53-AI53)*$D$124</f>
        <v>240.00000000000909</v>
      </c>
      <c r="AK124" s="27">
        <f t="shared" si="45"/>
        <v>50120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45"/>
        <v>0</v>
      </c>
    </row>
    <row r="126" spans="1:37">
      <c r="A126" s="6"/>
      <c r="B126" s="29" t="s">
        <v>79</v>
      </c>
      <c r="C126" s="26"/>
      <c r="D126" s="26">
        <v>1000</v>
      </c>
      <c r="E126" s="27">
        <f>IFERROR(81%*(F56-E56)*$D$114,0)</f>
        <v>0</v>
      </c>
      <c r="F126" s="27">
        <f t="shared" ref="F126:AI126" si="74">IFERROR(81%*(G56-F56)*$D$114,0)</f>
        <v>0</v>
      </c>
      <c r="G126" s="27">
        <f t="shared" si="74"/>
        <v>0</v>
      </c>
      <c r="H126" s="27">
        <f t="shared" si="74"/>
        <v>0</v>
      </c>
      <c r="I126" s="27">
        <f t="shared" si="74"/>
        <v>0</v>
      </c>
      <c r="J126" s="27">
        <f t="shared" si="74"/>
        <v>1174.0852800000018</v>
      </c>
      <c r="K126" s="27">
        <f t="shared" si="74"/>
        <v>123.24960000000168</v>
      </c>
      <c r="L126" s="27">
        <f t="shared" si="74"/>
        <v>168.18839999999824</v>
      </c>
      <c r="M126" s="27">
        <f t="shared" si="74"/>
        <v>109.21392000000239</v>
      </c>
      <c r="N126" s="27">
        <f t="shared" si="74"/>
        <v>124.30907999999725</v>
      </c>
      <c r="O126" s="27">
        <f t="shared" si="74"/>
        <v>0</v>
      </c>
      <c r="P126" s="27">
        <f t="shared" si="74"/>
        <v>0</v>
      </c>
      <c r="Q126" s="27">
        <f t="shared" si="74"/>
        <v>409.62347999999884</v>
      </c>
      <c r="R126" s="27">
        <f t="shared" si="74"/>
        <v>148.71276000000117</v>
      </c>
      <c r="S126" s="27">
        <f t="shared" si="74"/>
        <v>122.35211999999999</v>
      </c>
      <c r="T126" s="27">
        <f t="shared" si="74"/>
        <v>117.27504000000111</v>
      </c>
      <c r="U126" s="27">
        <f t="shared" si="74"/>
        <v>133.70832000000172</v>
      </c>
      <c r="V126" s="27">
        <f t="shared" si="74"/>
        <v>0</v>
      </c>
      <c r="W126" s="27">
        <f t="shared" si="74"/>
        <v>0</v>
      </c>
      <c r="X126" s="27">
        <f t="shared" si="74"/>
        <v>340.15463999999508</v>
      </c>
      <c r="Y126" s="27">
        <f t="shared" si="74"/>
        <v>154.02636000000143</v>
      </c>
      <c r="Z126" s="27">
        <f t="shared" si="74"/>
        <v>138.36419999999927</v>
      </c>
      <c r="AA126" s="27">
        <f t="shared" si="74"/>
        <v>170.26848000000123</v>
      </c>
      <c r="AB126" s="27">
        <f t="shared" si="74"/>
        <v>153.75096000000036</v>
      </c>
      <c r="AC126" s="27">
        <f t="shared" si="74"/>
        <v>0</v>
      </c>
      <c r="AD126" s="27">
        <f t="shared" si="74"/>
        <v>0</v>
      </c>
      <c r="AE126" s="27">
        <f t="shared" si="74"/>
        <v>435.86748000000097</v>
      </c>
      <c r="AF126" s="27">
        <f t="shared" si="74"/>
        <v>172.24811999999881</v>
      </c>
      <c r="AG126" s="27">
        <f t="shared" si="74"/>
        <v>159.56352000000132</v>
      </c>
      <c r="AH126" s="27">
        <f t="shared" si="74"/>
        <v>160.03980000000169</v>
      </c>
      <c r="AI126" s="27">
        <f t="shared" si="74"/>
        <v>215.16515999999478</v>
      </c>
      <c r="AJ126" s="27">
        <f t="shared" ref="AJ126" si="75">IFERROR(19%*(AJ44-AI44)*$D$126,0)</f>
        <v>190</v>
      </c>
      <c r="AK126" s="27">
        <f t="shared" si="45"/>
        <v>4920.1667199999983</v>
      </c>
    </row>
    <row r="127" spans="1:37">
      <c r="A127" s="6"/>
      <c r="B127" s="29" t="s">
        <v>82</v>
      </c>
      <c r="C127" s="26"/>
      <c r="D127" s="26">
        <v>1000</v>
      </c>
      <c r="E127" s="27">
        <f>6/8*(F48-E48)*$D$127</f>
        <v>0</v>
      </c>
      <c r="F127" s="27">
        <f t="shared" ref="F127:AI127" si="76">6/8*(G48-F48)*$D$127</f>
        <v>0</v>
      </c>
      <c r="G127" s="27">
        <f t="shared" si="76"/>
        <v>0</v>
      </c>
      <c r="H127" s="27">
        <f t="shared" si="76"/>
        <v>0</v>
      </c>
      <c r="I127" s="27">
        <f t="shared" si="76"/>
        <v>1530.0000000000155</v>
      </c>
      <c r="J127" s="27">
        <f t="shared" si="76"/>
        <v>194.99999999999318</v>
      </c>
      <c r="K127" s="27">
        <f t="shared" si="76"/>
        <v>180.00000000000682</v>
      </c>
      <c r="L127" s="27">
        <f t="shared" si="76"/>
        <v>217.49999999997272</v>
      </c>
      <c r="M127" s="27">
        <f t="shared" si="76"/>
        <v>202.50000000002899</v>
      </c>
      <c r="N127" s="27">
        <f t="shared" si="76"/>
        <v>194.99999999999318</v>
      </c>
      <c r="O127" s="27">
        <f t="shared" si="76"/>
        <v>0</v>
      </c>
      <c r="P127" s="27">
        <f t="shared" si="76"/>
        <v>0</v>
      </c>
      <c r="Q127" s="27">
        <f t="shared" si="76"/>
        <v>584.99999999997954</v>
      </c>
      <c r="R127" s="27">
        <f t="shared" si="76"/>
        <v>210.00000000002217</v>
      </c>
      <c r="S127" s="27">
        <f t="shared" si="76"/>
        <v>224.99999999996589</v>
      </c>
      <c r="T127" s="27">
        <f t="shared" si="76"/>
        <v>210.00000000002217</v>
      </c>
      <c r="U127" s="27">
        <f t="shared" si="76"/>
        <v>239.99999999999488</v>
      </c>
      <c r="V127" s="27">
        <f t="shared" si="76"/>
        <v>0</v>
      </c>
      <c r="W127" s="27">
        <f t="shared" si="76"/>
        <v>375</v>
      </c>
      <c r="X127" s="27">
        <f t="shared" si="76"/>
        <v>202.49999999998636</v>
      </c>
      <c r="Y127" s="27">
        <f t="shared" si="76"/>
        <v>210.00000000002217</v>
      </c>
      <c r="Z127" s="27">
        <f t="shared" si="76"/>
        <v>225.00000000000853</v>
      </c>
      <c r="AA127" s="27">
        <f t="shared" si="76"/>
        <v>232.50000000000171</v>
      </c>
      <c r="AB127" s="27">
        <f t="shared" si="76"/>
        <v>209.99999999997954</v>
      </c>
      <c r="AC127" s="27">
        <f t="shared" si="76"/>
        <v>0</v>
      </c>
      <c r="AD127" s="27">
        <f t="shared" si="76"/>
        <v>0</v>
      </c>
      <c r="AE127" s="27">
        <f t="shared" si="76"/>
        <v>592.50000000001535</v>
      </c>
      <c r="AF127" s="27">
        <f t="shared" si="76"/>
        <v>217.49999999997272</v>
      </c>
      <c r="AG127" s="27">
        <f t="shared" si="76"/>
        <v>210.00000000002217</v>
      </c>
      <c r="AH127" s="27">
        <f t="shared" si="76"/>
        <v>209.99999999997954</v>
      </c>
      <c r="AI127" s="27">
        <f t="shared" si="76"/>
        <v>225.00000000000853</v>
      </c>
      <c r="AJ127" s="27">
        <f t="shared" ref="AJ127" si="77">6/8*(AJ48-AI48)*$D$127</f>
        <v>225.00000000000853</v>
      </c>
      <c r="AK127" s="27">
        <f t="shared" si="45"/>
        <v>7124.9999999999982</v>
      </c>
    </row>
    <row r="128" spans="1:37" outlineLevel="1">
      <c r="A128" s="6"/>
      <c r="B128" s="29" t="s">
        <v>83</v>
      </c>
      <c r="C128" s="26"/>
      <c r="D128" s="26">
        <v>1000</v>
      </c>
      <c r="E128" s="27">
        <f>IFERROR(SUM(E129:E130),0)</f>
        <v>0</v>
      </c>
      <c r="F128" s="27">
        <f t="shared" ref="F128:AI128" si="78">IFERROR(SUM(F129:F130),0)</f>
        <v>0</v>
      </c>
      <c r="G128" s="27">
        <f t="shared" si="78"/>
        <v>0</v>
      </c>
      <c r="H128" s="27">
        <f t="shared" si="78"/>
        <v>0</v>
      </c>
      <c r="I128" s="27">
        <f t="shared" si="78"/>
        <v>1859.3380614658959</v>
      </c>
      <c r="J128" s="27">
        <f t="shared" si="78"/>
        <v>315.63786008229965</v>
      </c>
      <c r="K128" s="27">
        <f t="shared" si="78"/>
        <v>735.48387096772524</v>
      </c>
      <c r="L128" s="27">
        <f t="shared" si="78"/>
        <v>1036.2007168457626</v>
      </c>
      <c r="M128" s="27">
        <f t="shared" si="78"/>
        <v>706.74157303383799</v>
      </c>
      <c r="N128" s="27">
        <f t="shared" si="78"/>
        <v>752.05479452043664</v>
      </c>
      <c r="O128" s="27">
        <f t="shared" si="78"/>
        <v>0</v>
      </c>
      <c r="P128" s="27">
        <f t="shared" si="78"/>
        <v>0</v>
      </c>
      <c r="Q128" s="27">
        <f t="shared" si="78"/>
        <v>1209.4488188975524</v>
      </c>
      <c r="R128" s="27">
        <f t="shared" si="78"/>
        <v>998.95470383278519</v>
      </c>
      <c r="S128" s="27">
        <f t="shared" si="78"/>
        <v>913.55311355319532</v>
      </c>
      <c r="T128" s="27">
        <f t="shared" si="78"/>
        <v>708.43373493961042</v>
      </c>
      <c r="U128" s="27">
        <f t="shared" si="78"/>
        <v>937.50000000005332</v>
      </c>
      <c r="V128" s="27">
        <f t="shared" si="78"/>
        <v>0</v>
      </c>
      <c r="W128" s="27">
        <f t="shared" si="78"/>
        <v>847.05882352958588</v>
      </c>
      <c r="X128" s="27">
        <f t="shared" si="78"/>
        <v>368.74999999989541</v>
      </c>
      <c r="Y128" s="27">
        <f t="shared" si="78"/>
        <v>927.90697674434773</v>
      </c>
      <c r="Z128" s="27">
        <f t="shared" si="78"/>
        <v>758.63874345537351</v>
      </c>
      <c r="AA128" s="27">
        <f t="shared" si="78"/>
        <v>1092.207792207889</v>
      </c>
      <c r="AB128" s="27">
        <f t="shared" si="78"/>
        <v>896.20991253640841</v>
      </c>
      <c r="AC128" s="27">
        <f t="shared" si="78"/>
        <v>0</v>
      </c>
      <c r="AD128" s="27">
        <f t="shared" si="78"/>
        <v>0</v>
      </c>
      <c r="AE128" s="27">
        <f t="shared" si="78"/>
        <v>1552.678571428524</v>
      </c>
      <c r="AF128" s="27">
        <f t="shared" si="78"/>
        <v>156.52173913032465</v>
      </c>
      <c r="AG128" s="27">
        <f t="shared" si="78"/>
        <v>142.85714285705006</v>
      </c>
      <c r="AH128" s="27">
        <f t="shared" si="78"/>
        <v>300.0000000001819</v>
      </c>
      <c r="AI128" s="27">
        <f t="shared" si="78"/>
        <v>418.18181818162071</v>
      </c>
      <c r="AJ128" s="27">
        <f t="shared" ref="AJ128" si="79">IFERROR(SUM(AJ129:AJ130),0)</f>
        <v>418.18181818162071</v>
      </c>
      <c r="AK128" s="27">
        <f t="shared" si="45"/>
        <v>18052.54058639197</v>
      </c>
    </row>
    <row r="129" spans="1:38" outlineLevel="1">
      <c r="A129" s="6"/>
      <c r="B129" s="58" t="s">
        <v>84</v>
      </c>
      <c r="C129" s="26"/>
      <c r="D129" s="26">
        <v>1000</v>
      </c>
      <c r="E129" s="27">
        <f>IF(F135=0,0,(((F37-E37)*0.2))*$D$129)</f>
        <v>0</v>
      </c>
      <c r="F129" s="27">
        <f t="shared" ref="F129:AI129" si="80">IF(G135=0,0,(((G37-F37)*0.2))*$D$129)</f>
        <v>0</v>
      </c>
      <c r="G129" s="27">
        <f t="shared" si="80"/>
        <v>0</v>
      </c>
      <c r="H129" s="27">
        <f t="shared" si="80"/>
        <v>0</v>
      </c>
      <c r="I129" s="27">
        <f t="shared" si="80"/>
        <v>0</v>
      </c>
      <c r="J129" s="27">
        <f t="shared" si="80"/>
        <v>0</v>
      </c>
      <c r="K129" s="27">
        <f t="shared" si="80"/>
        <v>0</v>
      </c>
      <c r="L129" s="27">
        <f t="shared" si="80"/>
        <v>0</v>
      </c>
      <c r="M129" s="27">
        <f t="shared" si="80"/>
        <v>0</v>
      </c>
      <c r="N129" s="27">
        <f t="shared" si="80"/>
        <v>0</v>
      </c>
      <c r="O129" s="27">
        <f t="shared" si="80"/>
        <v>0</v>
      </c>
      <c r="P129" s="27">
        <f t="shared" si="80"/>
        <v>0</v>
      </c>
      <c r="Q129" s="27">
        <f t="shared" si="80"/>
        <v>0</v>
      </c>
      <c r="R129" s="27">
        <f t="shared" si="80"/>
        <v>0</v>
      </c>
      <c r="S129" s="27">
        <f t="shared" si="80"/>
        <v>0</v>
      </c>
      <c r="T129" s="27">
        <f t="shared" si="80"/>
        <v>0</v>
      </c>
      <c r="U129" s="27">
        <f t="shared" si="80"/>
        <v>0</v>
      </c>
      <c r="V129" s="27">
        <f t="shared" si="80"/>
        <v>0</v>
      </c>
      <c r="W129" s="27">
        <f t="shared" si="80"/>
        <v>0</v>
      </c>
      <c r="X129" s="27">
        <f t="shared" si="80"/>
        <v>0</v>
      </c>
      <c r="Y129" s="27">
        <f t="shared" si="80"/>
        <v>0</v>
      </c>
      <c r="Z129" s="27">
        <f t="shared" si="80"/>
        <v>0</v>
      </c>
      <c r="AA129" s="27">
        <f t="shared" si="80"/>
        <v>0</v>
      </c>
      <c r="AB129" s="27">
        <f t="shared" si="80"/>
        <v>0</v>
      </c>
      <c r="AC129" s="27">
        <f t="shared" si="80"/>
        <v>0</v>
      </c>
      <c r="AD129" s="27">
        <f t="shared" si="80"/>
        <v>0</v>
      </c>
      <c r="AE129" s="27">
        <f t="shared" si="80"/>
        <v>0</v>
      </c>
      <c r="AF129" s="27">
        <f t="shared" si="80"/>
        <v>0</v>
      </c>
      <c r="AG129" s="27">
        <f t="shared" si="80"/>
        <v>0</v>
      </c>
      <c r="AH129" s="27">
        <f t="shared" si="80"/>
        <v>0</v>
      </c>
      <c r="AI129" s="27">
        <f t="shared" si="80"/>
        <v>0</v>
      </c>
      <c r="AJ129" s="27">
        <f t="shared" ref="AJ129" si="81">IF(AJ135=0,0,(((AJ37-AI37)*0.2))*$D$129)</f>
        <v>0</v>
      </c>
      <c r="AK129" s="27">
        <f t="shared" si="45"/>
        <v>0</v>
      </c>
    </row>
    <row r="130" spans="1:38">
      <c r="A130" s="6"/>
      <c r="B130" s="58" t="s">
        <v>71</v>
      </c>
      <c r="C130" s="26"/>
      <c r="D130" s="26">
        <v>1000</v>
      </c>
      <c r="E130" s="27">
        <f>IFERROR((E122/(E108+E122))*((F50-E50)*$D$130),0)</f>
        <v>0</v>
      </c>
      <c r="F130" s="27">
        <f t="shared" ref="F130:AI130" si="82">IFERROR((F122/(F108+F122))*((G50-F50)*$D$130),0)</f>
        <v>0</v>
      </c>
      <c r="G130" s="27">
        <f t="shared" si="82"/>
        <v>0</v>
      </c>
      <c r="H130" s="27">
        <f t="shared" si="82"/>
        <v>0</v>
      </c>
      <c r="I130" s="27">
        <f t="shared" si="82"/>
        <v>1859.3380614658959</v>
      </c>
      <c r="J130" s="27">
        <f t="shared" si="82"/>
        <v>315.63786008229965</v>
      </c>
      <c r="K130" s="27">
        <f t="shared" si="82"/>
        <v>735.48387096772524</v>
      </c>
      <c r="L130" s="27">
        <f t="shared" si="82"/>
        <v>1036.2007168457626</v>
      </c>
      <c r="M130" s="27">
        <f t="shared" si="82"/>
        <v>706.74157303383799</v>
      </c>
      <c r="N130" s="27">
        <f t="shared" si="82"/>
        <v>752.05479452043664</v>
      </c>
      <c r="O130" s="27">
        <f t="shared" si="82"/>
        <v>0</v>
      </c>
      <c r="P130" s="27">
        <f t="shared" si="82"/>
        <v>0</v>
      </c>
      <c r="Q130" s="27">
        <f t="shared" si="82"/>
        <v>1209.4488188975524</v>
      </c>
      <c r="R130" s="27">
        <f t="shared" si="82"/>
        <v>998.95470383278519</v>
      </c>
      <c r="S130" s="27">
        <f t="shared" si="82"/>
        <v>913.55311355319532</v>
      </c>
      <c r="T130" s="27">
        <f t="shared" si="82"/>
        <v>708.43373493961042</v>
      </c>
      <c r="U130" s="27">
        <f t="shared" si="82"/>
        <v>937.50000000005332</v>
      </c>
      <c r="V130" s="27">
        <f t="shared" si="82"/>
        <v>0</v>
      </c>
      <c r="W130" s="27">
        <f t="shared" si="82"/>
        <v>847.05882352958588</v>
      </c>
      <c r="X130" s="27">
        <f t="shared" si="82"/>
        <v>368.74999999989541</v>
      </c>
      <c r="Y130" s="27">
        <f t="shared" si="82"/>
        <v>927.90697674434773</v>
      </c>
      <c r="Z130" s="27">
        <f t="shared" si="82"/>
        <v>758.63874345537351</v>
      </c>
      <c r="AA130" s="27">
        <f t="shared" si="82"/>
        <v>1092.207792207889</v>
      </c>
      <c r="AB130" s="27">
        <f t="shared" si="82"/>
        <v>896.20991253640841</v>
      </c>
      <c r="AC130" s="27">
        <f t="shared" si="82"/>
        <v>0</v>
      </c>
      <c r="AD130" s="27">
        <f t="shared" si="82"/>
        <v>0</v>
      </c>
      <c r="AE130" s="27">
        <f t="shared" si="82"/>
        <v>1552.678571428524</v>
      </c>
      <c r="AF130" s="27">
        <f t="shared" si="82"/>
        <v>156.52173913032465</v>
      </c>
      <c r="AG130" s="27">
        <f t="shared" si="82"/>
        <v>142.85714285705006</v>
      </c>
      <c r="AH130" s="27">
        <f t="shared" si="82"/>
        <v>300.0000000001819</v>
      </c>
      <c r="AI130" s="27">
        <f t="shared" si="82"/>
        <v>418.18181818162071</v>
      </c>
      <c r="AJ130" s="27">
        <f t="shared" ref="AJ130" si="83">IFERROR((AJ122/(AJ108+AJ122))*((AJ50-AI50)*$D$130),0)</f>
        <v>418.18181818162071</v>
      </c>
      <c r="AK130" s="27">
        <f t="shared" si="45"/>
        <v>18052.54058639197</v>
      </c>
      <c r="AL130" s="7"/>
    </row>
    <row r="131" spans="1:38">
      <c r="A131" s="6"/>
      <c r="B131" s="30"/>
      <c r="C131" s="30"/>
      <c r="D131" s="30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30"/>
      <c r="D134" s="30"/>
      <c r="E134" s="31"/>
      <c r="F134" s="57">
        <f>[1]Summary!M4</f>
        <v>0</v>
      </c>
      <c r="G134" s="57">
        <f>[1]Summary!N4</f>
        <v>0</v>
      </c>
      <c r="H134" s="57">
        <f>[1]Summary!O4</f>
        <v>0</v>
      </c>
      <c r="I134" s="57">
        <f>[1]Summary!P4</f>
        <v>0</v>
      </c>
      <c r="J134" s="57">
        <f>[1]Summary!Q4</f>
        <v>1</v>
      </c>
      <c r="K134" s="57">
        <f>[1]Summary!R4</f>
        <v>1</v>
      </c>
      <c r="L134" s="57">
        <f>[1]Summary!S4</f>
        <v>1</v>
      </c>
      <c r="M134" s="57">
        <f>[1]Summary!T4</f>
        <v>1</v>
      </c>
      <c r="N134" s="57">
        <f>[1]Summary!U4</f>
        <v>1</v>
      </c>
      <c r="O134" s="57">
        <f>[1]Summary!V4</f>
        <v>1</v>
      </c>
      <c r="P134" s="57">
        <f>[1]Summary!W4</f>
        <v>0</v>
      </c>
      <c r="Q134" s="57">
        <f>[1]Summary!X4</f>
        <v>0</v>
      </c>
      <c r="R134" s="57">
        <f>[1]Summary!Y4</f>
        <v>1</v>
      </c>
      <c r="S134" s="57">
        <f>[1]Summary!Z4</f>
        <v>1</v>
      </c>
      <c r="T134" s="57">
        <f>[1]Summary!AA4</f>
        <v>1</v>
      </c>
      <c r="U134" s="57">
        <f>[1]Summary!AB4</f>
        <v>1</v>
      </c>
      <c r="V134" s="57">
        <f>[1]Summary!AC4</f>
        <v>1</v>
      </c>
      <c r="W134" s="57">
        <f>[1]Summary!AD4</f>
        <v>1</v>
      </c>
      <c r="X134" s="57">
        <f>[1]Summary!AE4</f>
        <v>1</v>
      </c>
      <c r="Y134" s="57">
        <f>[1]Summary!AF4</f>
        <v>1</v>
      </c>
      <c r="Z134" s="57">
        <f>[1]Summary!AG4</f>
        <v>1</v>
      </c>
      <c r="AA134" s="57">
        <f>[1]Summary!AH4</f>
        <v>1</v>
      </c>
      <c r="AB134" s="57">
        <f>[1]Summary!AI4</f>
        <v>1</v>
      </c>
      <c r="AC134" s="57">
        <f>[1]Summary!AJ4</f>
        <v>1</v>
      </c>
      <c r="AD134" s="57">
        <f>[1]Summary!AK4</f>
        <v>0</v>
      </c>
      <c r="AE134" s="57">
        <f>[1]Summary!AL4</f>
        <v>0</v>
      </c>
      <c r="AF134" s="57">
        <f>[1]Summary!AM4</f>
        <v>0</v>
      </c>
      <c r="AG134" s="57">
        <f>[1]Summary!AN4</f>
        <v>0</v>
      </c>
      <c r="AH134" s="57">
        <f>[1]Summary!AO4</f>
        <v>0</v>
      </c>
      <c r="AI134" s="57">
        <f>[1]Summary!AP4</f>
        <v>0</v>
      </c>
      <c r="AJ134" s="57">
        <f>[1]Summary!AQ4</f>
        <v>0</v>
      </c>
    </row>
    <row r="135" spans="1:38">
      <c r="A135" s="6"/>
      <c r="B135" s="49" t="s">
        <v>128</v>
      </c>
      <c r="C135" s="30"/>
      <c r="D135" s="30"/>
      <c r="E135" s="31"/>
      <c r="F135" s="50">
        <f>[1]Summary!M5</f>
        <v>0</v>
      </c>
      <c r="G135" s="50">
        <f>[1]Summary!N5</f>
        <v>0</v>
      </c>
      <c r="H135" s="50">
        <f>[1]Summary!O5</f>
        <v>0</v>
      </c>
      <c r="I135" s="50">
        <f>[1]Summary!P5</f>
        <v>0</v>
      </c>
      <c r="J135" s="50">
        <f>[1]Summary!Q5</f>
        <v>0</v>
      </c>
      <c r="K135" s="50">
        <f>[1]Summary!R5</f>
        <v>0</v>
      </c>
      <c r="L135" s="50">
        <f>[1]Summary!S5</f>
        <v>0</v>
      </c>
      <c r="M135" s="50">
        <f>[1]Summary!T5</f>
        <v>0</v>
      </c>
      <c r="N135" s="50">
        <f>[1]Summary!U5</f>
        <v>0</v>
      </c>
      <c r="O135" s="50">
        <f>[1]Summary!V5</f>
        <v>0</v>
      </c>
      <c r="P135" s="50">
        <f>[1]Summary!W5</f>
        <v>0</v>
      </c>
      <c r="Q135" s="50">
        <f>[1]Summary!X5</f>
        <v>0</v>
      </c>
      <c r="R135" s="50">
        <f>[1]Summary!Y5</f>
        <v>0</v>
      </c>
      <c r="S135" s="50">
        <f>[1]Summary!Z5</f>
        <v>0</v>
      </c>
      <c r="T135" s="50">
        <f>[1]Summary!AA5</f>
        <v>0</v>
      </c>
      <c r="U135" s="50">
        <f>[1]Summary!AB5</f>
        <v>0</v>
      </c>
      <c r="V135" s="50">
        <f>[1]Summary!AC5</f>
        <v>0</v>
      </c>
      <c r="W135" s="50">
        <f>[1]Summary!AD5</f>
        <v>0</v>
      </c>
      <c r="X135" s="50">
        <f>[1]Summary!AE5</f>
        <v>0</v>
      </c>
      <c r="Y135" s="50">
        <f>[1]Summary!AF5</f>
        <v>0</v>
      </c>
      <c r="Z135" s="50">
        <f>[1]Summary!AG5</f>
        <v>0</v>
      </c>
      <c r="AA135" s="50">
        <f>[1]Summary!AH5</f>
        <v>0</v>
      </c>
      <c r="AB135" s="50">
        <f>[1]Summary!AI5</f>
        <v>0</v>
      </c>
      <c r="AC135" s="50">
        <f>[1]Summary!AJ5</f>
        <v>0</v>
      </c>
      <c r="AD135" s="50">
        <f>[1]Summary!AK5</f>
        <v>0</v>
      </c>
      <c r="AE135" s="50">
        <f>[1]Summary!AL5</f>
        <v>0</v>
      </c>
      <c r="AF135" s="50">
        <f>[1]Summary!AM5</f>
        <v>0</v>
      </c>
      <c r="AG135" s="50">
        <f>[1]Summary!AN5</f>
        <v>0</v>
      </c>
      <c r="AH135" s="50">
        <f>[1]Summary!AO5</f>
        <v>0</v>
      </c>
      <c r="AI135" s="50">
        <f>[1]Summary!AP5</f>
        <v>0</v>
      </c>
      <c r="AJ135" s="50">
        <f>[1]Summary!AQ5</f>
        <v>0</v>
      </c>
    </row>
    <row r="136" spans="1:38">
      <c r="A136" s="6"/>
      <c r="B136" s="51" t="s">
        <v>89</v>
      </c>
      <c r="C136" s="30"/>
      <c r="D136" s="30"/>
      <c r="E136" s="31"/>
      <c r="F136" s="52">
        <f>[1]Summary!M6</f>
        <v>0</v>
      </c>
      <c r="G136" s="52">
        <f>[1]Summary!N6</f>
        <v>1</v>
      </c>
      <c r="H136" s="52">
        <f>[1]Summary!O6</f>
        <v>1</v>
      </c>
      <c r="I136" s="52">
        <f>[1]Summary!P6</f>
        <v>0</v>
      </c>
      <c r="J136" s="52">
        <f>[1]Summary!Q6</f>
        <v>0</v>
      </c>
      <c r="K136" s="52">
        <f>[1]Summary!R6</f>
        <v>1</v>
      </c>
      <c r="L136" s="52">
        <f>[1]Summary!S6</f>
        <v>1</v>
      </c>
      <c r="M136" s="52">
        <f>[1]Summary!T6</f>
        <v>1</v>
      </c>
      <c r="N136" s="52">
        <f>[1]Summary!U6</f>
        <v>1</v>
      </c>
      <c r="O136" s="52">
        <f>[1]Summary!V6</f>
        <v>1</v>
      </c>
      <c r="P136" s="52">
        <f>[1]Summary!W6</f>
        <v>0</v>
      </c>
      <c r="Q136" s="52">
        <f>[1]Summary!X6</f>
        <v>0</v>
      </c>
      <c r="R136" s="52">
        <f>[1]Summary!Y6</f>
        <v>1</v>
      </c>
      <c r="S136" s="52">
        <f>[1]Summary!Z6</f>
        <v>1</v>
      </c>
      <c r="T136" s="52">
        <f>[1]Summary!AA6</f>
        <v>1</v>
      </c>
      <c r="U136" s="52">
        <f>[1]Summary!AB6</f>
        <v>1</v>
      </c>
      <c r="V136" s="52">
        <f>[1]Summary!AC6</f>
        <v>1</v>
      </c>
      <c r="W136" s="52">
        <f>[1]Summary!AD6</f>
        <v>0</v>
      </c>
      <c r="X136" s="52">
        <f>[1]Summary!AE6</f>
        <v>0</v>
      </c>
      <c r="Y136" s="52">
        <f>[1]Summary!AF6</f>
        <v>1</v>
      </c>
      <c r="Z136" s="52">
        <f>[1]Summary!AG6</f>
        <v>1</v>
      </c>
      <c r="AA136" s="52">
        <f>[1]Summary!AH6</f>
        <v>1</v>
      </c>
      <c r="AB136" s="52">
        <f>[1]Summary!AI6</f>
        <v>1</v>
      </c>
      <c r="AC136" s="52">
        <f>[1]Summary!AJ6</f>
        <v>1</v>
      </c>
      <c r="AD136" s="52">
        <f>[1]Summary!AK6</f>
        <v>0</v>
      </c>
      <c r="AE136" s="52">
        <f>[1]Summary!AL6</f>
        <v>0</v>
      </c>
      <c r="AF136" s="52">
        <f>[1]Summary!AM6</f>
        <v>1</v>
      </c>
      <c r="AG136" s="52">
        <f>[1]Summary!AN6</f>
        <v>1</v>
      </c>
      <c r="AH136" s="52">
        <f>[1]Summary!AO6</f>
        <v>1</v>
      </c>
      <c r="AI136" s="52">
        <f>[1]Summary!AP6</f>
        <v>0</v>
      </c>
      <c r="AJ136" s="52">
        <f>[1]Summary!AQ6</f>
        <v>1</v>
      </c>
    </row>
    <row r="137" spans="1:38" ht="15.75" thickBot="1">
      <c r="A137" s="6"/>
      <c r="B137" s="53" t="s">
        <v>129</v>
      </c>
      <c r="C137" s="30"/>
      <c r="D137" s="30"/>
      <c r="E137" s="31"/>
      <c r="F137" s="208">
        <f>[1]Summary!M7</f>
        <v>0</v>
      </c>
      <c r="G137" s="208">
        <f>[1]Summary!N7</f>
        <v>0</v>
      </c>
      <c r="H137" s="208">
        <f>[1]Summary!O7</f>
        <v>0</v>
      </c>
      <c r="I137" s="208">
        <f>[1]Summary!P7</f>
        <v>0</v>
      </c>
      <c r="J137" s="208">
        <f>[1]Summary!Q7</f>
        <v>0</v>
      </c>
      <c r="K137" s="208">
        <f>[1]Summary!R7</f>
        <v>1</v>
      </c>
      <c r="L137" s="208">
        <f>[1]Summary!S7</f>
        <v>0</v>
      </c>
      <c r="M137" s="208">
        <f>[1]Summary!T7</f>
        <v>0</v>
      </c>
      <c r="N137" s="208">
        <f>[1]Summary!U7</f>
        <v>0</v>
      </c>
      <c r="O137" s="208">
        <f>[1]Summary!V7</f>
        <v>0</v>
      </c>
      <c r="P137" s="208">
        <f>[1]Summary!W7</f>
        <v>0</v>
      </c>
      <c r="Q137" s="208">
        <f>[1]Summary!X7</f>
        <v>0</v>
      </c>
      <c r="R137" s="208">
        <f>[1]Summary!Y7</f>
        <v>0</v>
      </c>
      <c r="S137" s="208">
        <f>[1]Summary!Z7</f>
        <v>1</v>
      </c>
      <c r="T137" s="208">
        <f>[1]Summary!AA7</f>
        <v>0</v>
      </c>
      <c r="U137" s="208">
        <f>[1]Summary!AB7</f>
        <v>1</v>
      </c>
      <c r="V137" s="208">
        <f>[1]Summary!AC7</f>
        <v>0</v>
      </c>
      <c r="W137" s="208">
        <f>[1]Summary!AD7</f>
        <v>0</v>
      </c>
      <c r="X137" s="208">
        <f>[1]Summary!AE7</f>
        <v>0</v>
      </c>
      <c r="Y137" s="208">
        <f>[1]Summary!AF7</f>
        <v>1</v>
      </c>
      <c r="Z137" s="208">
        <f>[1]Summary!AG7</f>
        <v>1</v>
      </c>
      <c r="AA137" s="208">
        <f>[1]Summary!AH7</f>
        <v>1</v>
      </c>
      <c r="AB137" s="208">
        <f>[1]Summary!AI7</f>
        <v>0</v>
      </c>
      <c r="AC137" s="208">
        <f>[1]Summary!AJ7</f>
        <v>0</v>
      </c>
      <c r="AD137" s="208">
        <f>[1]Summary!AK7</f>
        <v>0</v>
      </c>
      <c r="AE137" s="208">
        <f>[1]Summary!AL7</f>
        <v>0</v>
      </c>
      <c r="AF137" s="208">
        <f>[1]Summary!AM7</f>
        <v>0</v>
      </c>
      <c r="AG137" s="208">
        <f>[1]Summary!AN7</f>
        <v>0</v>
      </c>
      <c r="AH137" s="208">
        <f>[1]Summary!AO7</f>
        <v>0</v>
      </c>
      <c r="AI137" s="208">
        <f>[1]Summary!AP7</f>
        <v>0</v>
      </c>
      <c r="AJ137" s="208">
        <f>[1]Summary!AQ7</f>
        <v>0</v>
      </c>
    </row>
    <row r="138" spans="1:38" ht="15.75" thickBot="1">
      <c r="A138" s="6"/>
      <c r="B138" s="55" t="s">
        <v>123</v>
      </c>
      <c r="C138" s="30"/>
      <c r="D138" s="30"/>
      <c r="E138" s="31"/>
      <c r="F138" s="215"/>
      <c r="G138" s="216"/>
      <c r="H138" s="216"/>
      <c r="I138" s="216"/>
      <c r="J138" s="217"/>
      <c r="K138" s="218"/>
      <c r="L138" s="216"/>
      <c r="M138" s="216"/>
      <c r="N138" s="216"/>
      <c r="O138" s="219"/>
      <c r="P138" s="219"/>
      <c r="Q138" s="220"/>
      <c r="R138" s="220"/>
      <c r="S138" s="216"/>
      <c r="T138" s="216"/>
      <c r="U138" s="216"/>
      <c r="V138" s="216"/>
      <c r="W138" s="219"/>
      <c r="X138" s="219"/>
      <c r="Y138" s="218"/>
      <c r="Z138" s="216"/>
      <c r="AA138" s="216"/>
      <c r="AB138" s="216"/>
      <c r="AC138" s="216"/>
      <c r="AD138" s="221"/>
      <c r="AE138" s="220"/>
      <c r="AF138" s="220"/>
      <c r="AG138" s="219"/>
      <c r="AH138" s="219"/>
      <c r="AI138" s="219"/>
      <c r="AJ138" s="222"/>
    </row>
    <row r="139" spans="1:38" ht="15.75" thickBot="1">
      <c r="A139" s="6"/>
      <c r="B139" s="12"/>
      <c r="C139" s="30"/>
      <c r="D139" s="30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84">IF(G138="OFF",G100,0)</f>
        <v>0</v>
      </c>
      <c r="H140" s="225">
        <f t="shared" si="84"/>
        <v>0</v>
      </c>
      <c r="I140" s="225">
        <f t="shared" si="84"/>
        <v>0</v>
      </c>
      <c r="J140" s="225">
        <f t="shared" si="84"/>
        <v>0</v>
      </c>
      <c r="K140" s="225">
        <f t="shared" si="84"/>
        <v>0</v>
      </c>
      <c r="L140" s="225">
        <f t="shared" si="84"/>
        <v>0</v>
      </c>
      <c r="M140" s="225">
        <f t="shared" si="84"/>
        <v>0</v>
      </c>
      <c r="N140" s="225">
        <f t="shared" si="84"/>
        <v>0</v>
      </c>
      <c r="O140" s="225">
        <f t="shared" si="84"/>
        <v>0</v>
      </c>
      <c r="P140" s="225">
        <f t="shared" si="84"/>
        <v>0</v>
      </c>
      <c r="Q140" s="225">
        <f t="shared" si="84"/>
        <v>0</v>
      </c>
      <c r="R140" s="225">
        <f t="shared" si="84"/>
        <v>0</v>
      </c>
      <c r="S140" s="225">
        <f t="shared" si="84"/>
        <v>0</v>
      </c>
      <c r="T140" s="225">
        <f t="shared" si="84"/>
        <v>0</v>
      </c>
      <c r="U140" s="225">
        <f t="shared" si="84"/>
        <v>0</v>
      </c>
      <c r="V140" s="225">
        <f t="shared" si="84"/>
        <v>0</v>
      </c>
      <c r="W140" s="225">
        <f t="shared" si="84"/>
        <v>0</v>
      </c>
      <c r="X140" s="225">
        <f t="shared" si="84"/>
        <v>0</v>
      </c>
      <c r="Y140" s="225">
        <f t="shared" si="84"/>
        <v>0</v>
      </c>
      <c r="Z140" s="225">
        <f t="shared" si="84"/>
        <v>0</v>
      </c>
      <c r="AA140" s="225">
        <f t="shared" si="84"/>
        <v>0</v>
      </c>
      <c r="AB140" s="225">
        <f t="shared" si="84"/>
        <v>0</v>
      </c>
      <c r="AC140" s="225">
        <f t="shared" si="84"/>
        <v>0</v>
      </c>
      <c r="AD140" s="225">
        <f t="shared" si="84"/>
        <v>0</v>
      </c>
      <c r="AE140" s="225">
        <f t="shared" si="84"/>
        <v>0</v>
      </c>
      <c r="AF140" s="225">
        <f t="shared" si="84"/>
        <v>0</v>
      </c>
      <c r="AG140" s="225">
        <f t="shared" si="84"/>
        <v>0</v>
      </c>
      <c r="AH140" s="225">
        <f t="shared" si="84"/>
        <v>0</v>
      </c>
      <c r="AI140" s="225">
        <f t="shared" si="84"/>
        <v>0</v>
      </c>
      <c r="AJ140" s="225">
        <f t="shared" si="84"/>
        <v>0</v>
      </c>
      <c r="AK140" s="225">
        <f>SUM(F140:AJ140)</f>
        <v>0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85">IF(G138="NFI",G100,0)</f>
        <v>0</v>
      </c>
      <c r="H141" s="225">
        <f t="shared" si="85"/>
        <v>0</v>
      </c>
      <c r="I141" s="225">
        <f t="shared" si="85"/>
        <v>0</v>
      </c>
      <c r="J141" s="225">
        <f t="shared" si="85"/>
        <v>0</v>
      </c>
      <c r="K141" s="225">
        <f t="shared" si="85"/>
        <v>0</v>
      </c>
      <c r="L141" s="225">
        <f t="shared" si="85"/>
        <v>0</v>
      </c>
      <c r="M141" s="225">
        <f t="shared" si="85"/>
        <v>0</v>
      </c>
      <c r="N141" s="225">
        <f t="shared" si="85"/>
        <v>0</v>
      </c>
      <c r="O141" s="225">
        <f t="shared" si="85"/>
        <v>0</v>
      </c>
      <c r="P141" s="225">
        <f t="shared" si="85"/>
        <v>0</v>
      </c>
      <c r="Q141" s="225">
        <f t="shared" si="85"/>
        <v>0</v>
      </c>
      <c r="R141" s="225">
        <f t="shared" si="85"/>
        <v>0</v>
      </c>
      <c r="S141" s="225">
        <f t="shared" si="85"/>
        <v>0</v>
      </c>
      <c r="T141" s="225">
        <f t="shared" si="85"/>
        <v>0</v>
      </c>
      <c r="U141" s="225">
        <f t="shared" si="85"/>
        <v>0</v>
      </c>
      <c r="V141" s="225">
        <f t="shared" si="85"/>
        <v>0</v>
      </c>
      <c r="W141" s="225">
        <f t="shared" si="85"/>
        <v>0</v>
      </c>
      <c r="X141" s="225">
        <f t="shared" si="85"/>
        <v>0</v>
      </c>
      <c r="Y141" s="225">
        <f t="shared" si="85"/>
        <v>0</v>
      </c>
      <c r="Z141" s="225">
        <f t="shared" si="85"/>
        <v>0</v>
      </c>
      <c r="AA141" s="225">
        <f t="shared" si="85"/>
        <v>0</v>
      </c>
      <c r="AB141" s="225">
        <f t="shared" si="85"/>
        <v>0</v>
      </c>
      <c r="AC141" s="225">
        <f t="shared" si="85"/>
        <v>0</v>
      </c>
      <c r="AD141" s="225">
        <f t="shared" si="85"/>
        <v>0</v>
      </c>
      <c r="AE141" s="225">
        <f t="shared" si="85"/>
        <v>0</v>
      </c>
      <c r="AF141" s="225">
        <f t="shared" si="85"/>
        <v>0</v>
      </c>
      <c r="AG141" s="225">
        <f t="shared" si="85"/>
        <v>0</v>
      </c>
      <c r="AH141" s="225">
        <f t="shared" si="85"/>
        <v>0</v>
      </c>
      <c r="AI141" s="225">
        <f t="shared" si="85"/>
        <v>0</v>
      </c>
      <c r="AJ141" s="225">
        <f t="shared" si="85"/>
        <v>0</v>
      </c>
      <c r="AK141" s="225">
        <f t="shared" ref="AK141:AK144" si="86">SUM(F141:AJ141)</f>
        <v>0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87">IF(G138="HNI",G100,0)</f>
        <v>0</v>
      </c>
      <c r="H142" s="225">
        <f t="shared" si="87"/>
        <v>0</v>
      </c>
      <c r="I142" s="225">
        <f t="shared" si="87"/>
        <v>0</v>
      </c>
      <c r="J142" s="225">
        <f t="shared" si="87"/>
        <v>0</v>
      </c>
      <c r="K142" s="225">
        <f t="shared" si="87"/>
        <v>0</v>
      </c>
      <c r="L142" s="225">
        <f t="shared" si="87"/>
        <v>0</v>
      </c>
      <c r="M142" s="225">
        <f t="shared" si="87"/>
        <v>0</v>
      </c>
      <c r="N142" s="225">
        <f t="shared" si="87"/>
        <v>0</v>
      </c>
      <c r="O142" s="225">
        <f t="shared" si="87"/>
        <v>0</v>
      </c>
      <c r="P142" s="225">
        <f t="shared" si="87"/>
        <v>0</v>
      </c>
      <c r="Q142" s="225">
        <f t="shared" si="87"/>
        <v>0</v>
      </c>
      <c r="R142" s="225">
        <f t="shared" si="87"/>
        <v>0</v>
      </c>
      <c r="S142" s="225">
        <f t="shared" si="87"/>
        <v>0</v>
      </c>
      <c r="T142" s="225">
        <f t="shared" si="87"/>
        <v>0</v>
      </c>
      <c r="U142" s="225">
        <f t="shared" si="87"/>
        <v>0</v>
      </c>
      <c r="V142" s="225">
        <f t="shared" si="87"/>
        <v>0</v>
      </c>
      <c r="W142" s="225">
        <f t="shared" si="87"/>
        <v>0</v>
      </c>
      <c r="X142" s="225">
        <f t="shared" si="87"/>
        <v>0</v>
      </c>
      <c r="Y142" s="225">
        <f t="shared" si="87"/>
        <v>0</v>
      </c>
      <c r="Z142" s="225">
        <f t="shared" si="87"/>
        <v>0</v>
      </c>
      <c r="AA142" s="225">
        <f t="shared" si="87"/>
        <v>0</v>
      </c>
      <c r="AB142" s="225">
        <f t="shared" si="87"/>
        <v>0</v>
      </c>
      <c r="AC142" s="225">
        <f t="shared" si="87"/>
        <v>0</v>
      </c>
      <c r="AD142" s="225">
        <f t="shared" si="87"/>
        <v>0</v>
      </c>
      <c r="AE142" s="225">
        <f t="shared" si="87"/>
        <v>0</v>
      </c>
      <c r="AF142" s="225">
        <f t="shared" si="87"/>
        <v>0</v>
      </c>
      <c r="AG142" s="225">
        <f t="shared" si="87"/>
        <v>0</v>
      </c>
      <c r="AH142" s="225">
        <f t="shared" si="87"/>
        <v>0</v>
      </c>
      <c r="AI142" s="225">
        <f t="shared" si="87"/>
        <v>0</v>
      </c>
      <c r="AJ142" s="225">
        <f t="shared" si="87"/>
        <v>0</v>
      </c>
      <c r="AK142" s="225">
        <f t="shared" si="86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88">IF(G138="NFI &amp; HNI",G100,0)</f>
        <v>0</v>
      </c>
      <c r="H143" s="225">
        <f t="shared" si="88"/>
        <v>0</v>
      </c>
      <c r="I143" s="225">
        <f t="shared" si="88"/>
        <v>0</v>
      </c>
      <c r="J143" s="225">
        <f t="shared" si="88"/>
        <v>0</v>
      </c>
      <c r="K143" s="225">
        <f t="shared" si="88"/>
        <v>0</v>
      </c>
      <c r="L143" s="225">
        <f t="shared" si="88"/>
        <v>0</v>
      </c>
      <c r="M143" s="225">
        <f t="shared" si="88"/>
        <v>0</v>
      </c>
      <c r="N143" s="225">
        <f t="shared" si="88"/>
        <v>0</v>
      </c>
      <c r="O143" s="225">
        <f t="shared" si="88"/>
        <v>0</v>
      </c>
      <c r="P143" s="225">
        <f t="shared" si="88"/>
        <v>0</v>
      </c>
      <c r="Q143" s="225">
        <f t="shared" si="88"/>
        <v>0</v>
      </c>
      <c r="R143" s="225">
        <f t="shared" si="88"/>
        <v>0</v>
      </c>
      <c r="S143" s="225">
        <f t="shared" si="88"/>
        <v>0</v>
      </c>
      <c r="T143" s="225">
        <f t="shared" si="88"/>
        <v>0</v>
      </c>
      <c r="U143" s="225">
        <f t="shared" si="88"/>
        <v>0</v>
      </c>
      <c r="V143" s="225">
        <f t="shared" si="88"/>
        <v>0</v>
      </c>
      <c r="W143" s="225">
        <f t="shared" si="88"/>
        <v>0</v>
      </c>
      <c r="X143" s="225">
        <f t="shared" si="88"/>
        <v>0</v>
      </c>
      <c r="Y143" s="225">
        <f t="shared" si="88"/>
        <v>0</v>
      </c>
      <c r="Z143" s="225">
        <f t="shared" si="88"/>
        <v>0</v>
      </c>
      <c r="AA143" s="225">
        <f t="shared" si="88"/>
        <v>0</v>
      </c>
      <c r="AB143" s="225">
        <f t="shared" si="88"/>
        <v>0</v>
      </c>
      <c r="AC143" s="225">
        <f t="shared" si="88"/>
        <v>0</v>
      </c>
      <c r="AD143" s="225">
        <f t="shared" si="88"/>
        <v>0</v>
      </c>
      <c r="AE143" s="225">
        <f t="shared" si="88"/>
        <v>0</v>
      </c>
      <c r="AF143" s="225">
        <f t="shared" si="88"/>
        <v>0</v>
      </c>
      <c r="AG143" s="225">
        <f t="shared" si="88"/>
        <v>0</v>
      </c>
      <c r="AH143" s="225">
        <f t="shared" si="88"/>
        <v>0</v>
      </c>
      <c r="AI143" s="225">
        <f t="shared" si="88"/>
        <v>0</v>
      </c>
      <c r="AJ143" s="225">
        <f t="shared" si="88"/>
        <v>0</v>
      </c>
      <c r="AK143" s="225">
        <f t="shared" si="86"/>
        <v>0</v>
      </c>
    </row>
    <row r="144" spans="1:38" ht="45">
      <c r="A144" s="6"/>
      <c r="B144" s="12"/>
      <c r="C144" s="12"/>
      <c r="D144" s="12"/>
      <c r="E144" s="226" t="s">
        <v>124</v>
      </c>
      <c r="F144" s="225">
        <f>IF(AND(F134=0,OR(F3="Mon",F3="Tue",F3="Wed",F3="Thu",F3="Fri")),E109,0)</f>
        <v>0</v>
      </c>
      <c r="G144" s="225">
        <f t="shared" ref="G144:AJ144" si="89">IF(AND(G134=0,OR(G3="Mon",G3="Tue",G3="Wed",G3="Thu",G3="Fri")),G109,0)</f>
        <v>0</v>
      </c>
      <c r="H144" s="225">
        <f t="shared" si="89"/>
        <v>0</v>
      </c>
      <c r="I144" s="225">
        <f t="shared" si="89"/>
        <v>0</v>
      </c>
      <c r="J144" s="225">
        <f t="shared" si="89"/>
        <v>0</v>
      </c>
      <c r="K144" s="225">
        <f t="shared" si="89"/>
        <v>0</v>
      </c>
      <c r="L144" s="225">
        <f t="shared" si="89"/>
        <v>0</v>
      </c>
      <c r="M144" s="225">
        <f t="shared" si="89"/>
        <v>0</v>
      </c>
      <c r="N144" s="225">
        <f t="shared" si="89"/>
        <v>0</v>
      </c>
      <c r="O144" s="225">
        <f t="shared" si="89"/>
        <v>0</v>
      </c>
      <c r="P144" s="225">
        <f t="shared" si="89"/>
        <v>0</v>
      </c>
      <c r="Q144" s="225">
        <f t="shared" si="89"/>
        <v>0</v>
      </c>
      <c r="R144" s="225">
        <f t="shared" si="89"/>
        <v>0</v>
      </c>
      <c r="S144" s="225">
        <f t="shared" si="89"/>
        <v>0</v>
      </c>
      <c r="T144" s="225">
        <f t="shared" si="89"/>
        <v>0</v>
      </c>
      <c r="U144" s="225">
        <f t="shared" si="89"/>
        <v>0</v>
      </c>
      <c r="V144" s="225">
        <f t="shared" si="89"/>
        <v>0</v>
      </c>
      <c r="W144" s="225">
        <f t="shared" si="89"/>
        <v>0</v>
      </c>
      <c r="X144" s="225">
        <f t="shared" si="89"/>
        <v>0</v>
      </c>
      <c r="Y144" s="225">
        <f t="shared" si="89"/>
        <v>0</v>
      </c>
      <c r="Z144" s="225">
        <f t="shared" si="89"/>
        <v>0</v>
      </c>
      <c r="AA144" s="225">
        <f t="shared" si="89"/>
        <v>0</v>
      </c>
      <c r="AB144" s="225">
        <f t="shared" si="89"/>
        <v>0</v>
      </c>
      <c r="AC144" s="225">
        <f t="shared" si="89"/>
        <v>0</v>
      </c>
      <c r="AD144" s="225">
        <f t="shared" si="89"/>
        <v>0</v>
      </c>
      <c r="AE144" s="225">
        <f t="shared" si="89"/>
        <v>0</v>
      </c>
      <c r="AF144" s="225">
        <f t="shared" si="89"/>
        <v>961.55076086932468</v>
      </c>
      <c r="AG144" s="225">
        <f t="shared" si="89"/>
        <v>712.21285714268288</v>
      </c>
      <c r="AH144" s="225">
        <f t="shared" si="89"/>
        <v>1051.0700000001355</v>
      </c>
      <c r="AI144" s="225">
        <f t="shared" si="89"/>
        <v>1371.8931818190867</v>
      </c>
      <c r="AJ144" s="225">
        <f t="shared" si="89"/>
        <v>1371.8931818190867</v>
      </c>
      <c r="AK144" s="225">
        <f t="shared" si="86"/>
        <v>5468.6199816503167</v>
      </c>
    </row>
    <row r="145" spans="1:23">
      <c r="A145" s="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 outlineLevel="1">
      <c r="A178" s="33"/>
      <c r="B178" s="63" t="s">
        <v>95</v>
      </c>
      <c r="C178" s="36"/>
      <c r="D178" s="36"/>
      <c r="E178" s="37">
        <f t="shared" ref="E178" si="90">E150</f>
        <v>0</v>
      </c>
      <c r="F178" s="37">
        <f>F51-E51</f>
        <v>0</v>
      </c>
      <c r="G178" s="37">
        <f t="shared" ref="G178:AJ178" si="91">G51-F51</f>
        <v>0</v>
      </c>
      <c r="H178" s="37">
        <f t="shared" si="91"/>
        <v>0</v>
      </c>
      <c r="I178" s="37">
        <f t="shared" si="91"/>
        <v>0</v>
      </c>
      <c r="J178" s="37">
        <f t="shared" si="91"/>
        <v>0.17600000000000193</v>
      </c>
      <c r="K178" s="37">
        <f t="shared" si="91"/>
        <v>0.18599999999999994</v>
      </c>
      <c r="L178" s="37">
        <f t="shared" si="91"/>
        <v>0.17299999999999471</v>
      </c>
      <c r="M178" s="37">
        <f t="shared" si="91"/>
        <v>0.18800000000000239</v>
      </c>
      <c r="N178" s="37">
        <f t="shared" si="91"/>
        <v>0.17000000000000171</v>
      </c>
      <c r="O178" s="37">
        <f t="shared" si="91"/>
        <v>0.1769999999999996</v>
      </c>
      <c r="P178" s="37">
        <f t="shared" si="91"/>
        <v>0</v>
      </c>
      <c r="Q178" s="37">
        <f t="shared" si="91"/>
        <v>0</v>
      </c>
      <c r="R178" s="37">
        <f t="shared" si="91"/>
        <v>0.16599999999999682</v>
      </c>
      <c r="S178" s="37">
        <f t="shared" si="91"/>
        <v>0.1769999999999996</v>
      </c>
      <c r="T178" s="37">
        <f t="shared" si="91"/>
        <v>0.17200000000000415</v>
      </c>
      <c r="U178" s="37">
        <f t="shared" si="91"/>
        <v>0.18599999999999994</v>
      </c>
      <c r="V178" s="37">
        <f t="shared" si="91"/>
        <v>0.18599999999999994</v>
      </c>
      <c r="W178" s="37">
        <f t="shared" si="91"/>
        <v>0</v>
      </c>
      <c r="X178" s="37">
        <f t="shared" si="91"/>
        <v>0.26899999999999835</v>
      </c>
      <c r="Y178" s="37">
        <f t="shared" si="91"/>
        <v>0.17499999999999716</v>
      </c>
      <c r="Z178" s="37">
        <f t="shared" si="91"/>
        <v>0.18500000000000227</v>
      </c>
      <c r="AA178" s="37">
        <f t="shared" si="91"/>
        <v>0.1839999999999975</v>
      </c>
      <c r="AB178" s="37">
        <f t="shared" si="91"/>
        <v>0.18299999999999983</v>
      </c>
      <c r="AC178" s="37">
        <f t="shared" si="91"/>
        <v>0.18100000000000449</v>
      </c>
      <c r="AD178" s="37">
        <f t="shared" si="91"/>
        <v>0</v>
      </c>
      <c r="AE178" s="37">
        <f t="shared" si="91"/>
        <v>0</v>
      </c>
      <c r="AF178" s="37">
        <f t="shared" si="91"/>
        <v>0.15500000000000114</v>
      </c>
      <c r="AG178" s="37">
        <f t="shared" si="91"/>
        <v>0</v>
      </c>
      <c r="AH178" s="37">
        <f t="shared" si="91"/>
        <v>0</v>
      </c>
      <c r="AI178" s="37">
        <f t="shared" si="91"/>
        <v>0</v>
      </c>
      <c r="AJ178" s="37">
        <f t="shared" si="91"/>
        <v>3.9999999999999147E-2</v>
      </c>
    </row>
    <row r="179" spans="1:36" ht="15.75" outlineLevel="1" thickBot="1">
      <c r="A179" s="33"/>
      <c r="B179" s="63" t="s">
        <v>96</v>
      </c>
      <c r="C179" s="67" t="s">
        <v>102</v>
      </c>
      <c r="D179" s="36"/>
      <c r="E179" s="37">
        <v>0</v>
      </c>
      <c r="F179" s="37">
        <f>F54-E54</f>
        <v>0</v>
      </c>
      <c r="G179" s="37">
        <f t="shared" ref="G179:AJ179" si="92">G54-F54</f>
        <v>0</v>
      </c>
      <c r="H179" s="37">
        <f t="shared" si="92"/>
        <v>0</v>
      </c>
      <c r="I179" s="37">
        <f t="shared" si="92"/>
        <v>0</v>
      </c>
      <c r="J179" s="37">
        <f t="shared" si="92"/>
        <v>1.3899999999999864</v>
      </c>
      <c r="K179" s="37">
        <f t="shared" si="92"/>
        <v>1.2900000000000205</v>
      </c>
      <c r="L179" s="37">
        <f t="shared" si="92"/>
        <v>1.2699999999999818</v>
      </c>
      <c r="M179" s="37">
        <f t="shared" si="92"/>
        <v>1.3000000000000114</v>
      </c>
      <c r="N179" s="37">
        <f t="shared" si="92"/>
        <v>1.2899999999999636</v>
      </c>
      <c r="O179" s="37">
        <f t="shared" si="92"/>
        <v>1.5099999999999909</v>
      </c>
      <c r="P179" s="37">
        <f t="shared" si="92"/>
        <v>0</v>
      </c>
      <c r="Q179" s="37">
        <f t="shared" si="92"/>
        <v>0</v>
      </c>
      <c r="R179" s="37">
        <f t="shared" si="92"/>
        <v>1.3000000000000114</v>
      </c>
      <c r="S179" s="37">
        <f t="shared" si="92"/>
        <v>1.160000000000025</v>
      </c>
      <c r="T179" s="37">
        <f t="shared" si="92"/>
        <v>1.2199999999999704</v>
      </c>
      <c r="U179" s="37">
        <f t="shared" si="92"/>
        <v>1.3500000000000227</v>
      </c>
      <c r="V179" s="37">
        <f t="shared" si="92"/>
        <v>1.4699999999999704</v>
      </c>
      <c r="W179" s="37">
        <f t="shared" si="92"/>
        <v>0</v>
      </c>
      <c r="X179" s="37">
        <f t="shared" si="92"/>
        <v>1.9000000000000341</v>
      </c>
      <c r="Y179" s="37">
        <f t="shared" si="92"/>
        <v>1.3100000000000023</v>
      </c>
      <c r="Z179" s="37">
        <f t="shared" si="92"/>
        <v>1.4099999999999682</v>
      </c>
      <c r="AA179" s="37">
        <f t="shared" si="92"/>
        <v>1.6400000000000432</v>
      </c>
      <c r="AB179" s="37">
        <f t="shared" si="92"/>
        <v>1.4799999999999613</v>
      </c>
      <c r="AC179" s="37">
        <f t="shared" si="92"/>
        <v>1.4000000000000341</v>
      </c>
      <c r="AD179" s="37">
        <f t="shared" si="92"/>
        <v>0</v>
      </c>
      <c r="AE179" s="37">
        <f t="shared" si="92"/>
        <v>0</v>
      </c>
      <c r="AF179" s="37">
        <f t="shared" si="92"/>
        <v>1.25</v>
      </c>
      <c r="AG179" s="37">
        <f t="shared" si="92"/>
        <v>0.14999999999997726</v>
      </c>
      <c r="AH179" s="37">
        <f t="shared" si="92"/>
        <v>0.12999999999999545</v>
      </c>
      <c r="AI179" s="37">
        <f t="shared" si="92"/>
        <v>0.15000000000003411</v>
      </c>
      <c r="AJ179" s="37">
        <f t="shared" si="92"/>
        <v>0.20999999999997954</v>
      </c>
    </row>
    <row r="180" spans="1:36" outlineLevel="2">
      <c r="A180" s="155"/>
      <c r="B180" s="155"/>
      <c r="C180" s="155"/>
      <c r="D180" s="156"/>
      <c r="E180" s="156"/>
      <c r="F180" s="157">
        <v>0</v>
      </c>
      <c r="G180" s="157">
        <v>1</v>
      </c>
      <c r="H180" s="157">
        <v>1</v>
      </c>
      <c r="I180" s="157">
        <v>1</v>
      </c>
      <c r="J180" s="157">
        <v>0.66666666666666663</v>
      </c>
      <c r="K180" s="157">
        <v>0</v>
      </c>
      <c r="L180" s="157">
        <v>1</v>
      </c>
      <c r="M180" s="157">
        <v>1</v>
      </c>
      <c r="N180" s="157">
        <v>1</v>
      </c>
      <c r="O180" s="157">
        <v>0</v>
      </c>
      <c r="P180" s="157">
        <v>0</v>
      </c>
      <c r="Q180" s="157">
        <v>0</v>
      </c>
      <c r="R180" s="157">
        <v>0</v>
      </c>
      <c r="S180" s="157">
        <v>1</v>
      </c>
      <c r="T180" s="157">
        <v>1</v>
      </c>
      <c r="U180" s="157">
        <v>1</v>
      </c>
      <c r="V180" s="157">
        <v>0.33333333333333331</v>
      </c>
      <c r="W180" s="157">
        <v>0</v>
      </c>
      <c r="X180" s="157">
        <v>0</v>
      </c>
      <c r="Y180" s="157">
        <v>0</v>
      </c>
      <c r="Z180" s="157">
        <v>1</v>
      </c>
      <c r="AA180" s="157">
        <v>1</v>
      </c>
      <c r="AB180" s="157">
        <v>1</v>
      </c>
      <c r="AC180" s="157">
        <v>0.66666666666666663</v>
      </c>
      <c r="AD180" s="157">
        <v>0</v>
      </c>
      <c r="AE180" s="157">
        <v>0</v>
      </c>
      <c r="AF180" s="157">
        <v>0</v>
      </c>
      <c r="AG180" s="157">
        <v>0</v>
      </c>
      <c r="AH180" s="157">
        <v>0</v>
      </c>
      <c r="AI180" s="157">
        <v>0</v>
      </c>
      <c r="AJ180" s="157">
        <v>0</v>
      </c>
    </row>
    <row r="181" spans="1:36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36">
      <c r="A182" s="6"/>
      <c r="B182" s="12"/>
      <c r="C182" s="12"/>
      <c r="D182" s="12"/>
      <c r="E182" s="12"/>
      <c r="F182" s="32">
        <f>SUM(G179:J179,L179:N179,Z179:AC179)</f>
        <v>11.17999999999995</v>
      </c>
      <c r="G182" s="32">
        <f>SUM(G178:J178,L178:N178,Z178:AC178)</f>
        <v>1.4400000000000048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32" t="e">
        <f>APRIL!F183+MEI!#REF!+JULI!F183+AGUSTUS!F183</f>
        <v>#REF!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32" t="e">
        <f>APRIL!G183+MEI!#REF!+JULI!G183</f>
        <v>#REF!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</sheetData>
  <conditionalFormatting sqref="F134:AJ137 F180:AJ180">
    <cfRule type="cellIs" dxfId="68" priority="5" operator="equal">
      <formula>3</formula>
    </cfRule>
    <cfRule type="cellIs" dxfId="67" priority="6" operator="equal">
      <formula>2</formula>
    </cfRule>
    <cfRule type="cellIs" dxfId="66" priority="7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18"/>
  <sheetViews>
    <sheetView tabSelected="1" zoomScale="70" zoomScaleNormal="70" workbookViewId="0">
      <pane xSplit="3" ySplit="4" topLeftCell="R149" activePane="bottomRight" state="frozen"/>
      <selection pane="topRight" activeCell="D1" sqref="D1"/>
      <selection pane="bottomLeft" activeCell="A5" sqref="A5"/>
      <selection pane="bottomRight" activeCell="V163" sqref="V163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202"/>
      <c r="B3" s="202"/>
      <c r="C3" s="202"/>
      <c r="D3" s="202"/>
      <c r="E3" s="202"/>
      <c r="F3" s="202" t="s">
        <v>111</v>
      </c>
      <c r="G3" s="202" t="s">
        <v>112</v>
      </c>
      <c r="H3" s="202" t="s">
        <v>106</v>
      </c>
      <c r="I3" s="202" t="s">
        <v>107</v>
      </c>
      <c r="J3" s="202" t="s">
        <v>108</v>
      </c>
      <c r="K3" s="202" t="s">
        <v>109</v>
      </c>
      <c r="L3" s="202" t="s">
        <v>110</v>
      </c>
      <c r="M3" s="202" t="s">
        <v>111</v>
      </c>
      <c r="N3" s="202" t="s">
        <v>112</v>
      </c>
      <c r="O3" s="202" t="s">
        <v>106</v>
      </c>
      <c r="P3" s="202" t="s">
        <v>107</v>
      </c>
      <c r="Q3" s="202" t="s">
        <v>108</v>
      </c>
      <c r="R3" s="202" t="s">
        <v>109</v>
      </c>
      <c r="S3" s="202" t="s">
        <v>110</v>
      </c>
      <c r="T3" s="202" t="s">
        <v>111</v>
      </c>
      <c r="U3" s="202" t="s">
        <v>112</v>
      </c>
      <c r="V3" s="202" t="s">
        <v>106</v>
      </c>
      <c r="W3" s="202" t="s">
        <v>107</v>
      </c>
      <c r="X3" s="202" t="s">
        <v>108</v>
      </c>
      <c r="Y3" s="202" t="s">
        <v>109</v>
      </c>
      <c r="Z3" s="202" t="s">
        <v>110</v>
      </c>
      <c r="AA3" s="202" t="s">
        <v>111</v>
      </c>
      <c r="AB3" s="202" t="s">
        <v>112</v>
      </c>
      <c r="AC3" s="202" t="s">
        <v>106</v>
      </c>
      <c r="AD3" s="202" t="s">
        <v>107</v>
      </c>
      <c r="AE3" s="202" t="s">
        <v>108</v>
      </c>
      <c r="AF3" s="202" t="s">
        <v>109</v>
      </c>
      <c r="AG3" s="202" t="s">
        <v>110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JANUARI!AJ33</f>
        <v>5454.1379999999999</v>
      </c>
      <c r="F5" s="250"/>
      <c r="G5" s="37"/>
      <c r="H5" s="37"/>
      <c r="I5" s="37">
        <v>5460.384</v>
      </c>
      <c r="J5" s="37">
        <v>5463.1670000000004</v>
      </c>
      <c r="K5" s="37">
        <v>5466.9740000000002</v>
      </c>
      <c r="L5" s="37">
        <v>5470.777</v>
      </c>
      <c r="M5" s="37"/>
      <c r="N5" s="37"/>
      <c r="O5" s="37">
        <v>5476.9639999999999</v>
      </c>
      <c r="P5" s="37">
        <v>5480.7160000000003</v>
      </c>
      <c r="Q5" s="37">
        <v>5484.6149999999998</v>
      </c>
      <c r="R5" s="37">
        <v>5488.6589999999997</v>
      </c>
      <c r="S5" s="37">
        <v>5492.6949999999997</v>
      </c>
      <c r="T5" s="37"/>
      <c r="U5" s="37"/>
      <c r="V5" s="37">
        <v>5497.9979999999996</v>
      </c>
      <c r="W5" s="37">
        <v>5502.3779999999997</v>
      </c>
      <c r="X5" s="37">
        <v>5506.3280000000004</v>
      </c>
      <c r="Y5" s="37">
        <v>5509.8320000000003</v>
      </c>
      <c r="Z5" s="37">
        <v>5512.3739999999998</v>
      </c>
      <c r="AA5" s="37"/>
      <c r="AB5" s="37"/>
      <c r="AC5" s="37">
        <v>5516.7460000000001</v>
      </c>
      <c r="AD5" s="37">
        <v>5521.201</v>
      </c>
      <c r="AE5" s="37"/>
      <c r="AF5" s="37">
        <v>5527.9480000000003</v>
      </c>
      <c r="AG5" s="37">
        <v>5530.9250000000002</v>
      </c>
      <c r="AH5" s="249"/>
      <c r="AI5" s="249"/>
      <c r="AJ5" s="249"/>
    </row>
    <row r="6" spans="1:37" outlineLevel="1">
      <c r="A6" s="33"/>
      <c r="B6" s="36" t="s">
        <v>24</v>
      </c>
      <c r="C6" s="67" t="s">
        <v>101</v>
      </c>
      <c r="D6" s="36"/>
      <c r="E6" s="37">
        <f>JANUARI!AJ34</f>
        <v>1066.3109999999999</v>
      </c>
      <c r="F6" s="37"/>
      <c r="G6" s="37"/>
      <c r="H6" s="37"/>
      <c r="I6" s="37">
        <v>1067.3520000000001</v>
      </c>
      <c r="J6" s="37">
        <v>1068.171</v>
      </c>
      <c r="K6" s="37">
        <v>1068.92</v>
      </c>
      <c r="L6" s="37">
        <v>1069.701</v>
      </c>
      <c r="M6" s="37"/>
      <c r="N6" s="37"/>
      <c r="O6" s="37">
        <v>1071.008</v>
      </c>
      <c r="P6" s="37">
        <v>1071.76</v>
      </c>
      <c r="Q6" s="37">
        <v>1072.5150000000001</v>
      </c>
      <c r="R6" s="37">
        <v>1073.202</v>
      </c>
      <c r="S6" s="37">
        <v>1074.0809999999999</v>
      </c>
      <c r="T6" s="37"/>
      <c r="U6" s="37"/>
      <c r="V6" s="37">
        <v>1075.1669999999999</v>
      </c>
      <c r="W6" s="37">
        <v>1075.902</v>
      </c>
      <c r="X6" s="37">
        <v>1076.6410000000001</v>
      </c>
      <c r="Y6" s="37">
        <v>1077.489</v>
      </c>
      <c r="Z6" s="37">
        <v>1077.9570000000001</v>
      </c>
      <c r="AA6" s="37"/>
      <c r="AB6" s="37"/>
      <c r="AC6" s="37">
        <v>1078.8320000000001</v>
      </c>
      <c r="AD6" s="37">
        <v>1079.7439999999999</v>
      </c>
      <c r="AE6" s="37"/>
      <c r="AF6" s="37">
        <v>1081.337</v>
      </c>
      <c r="AG6" s="37">
        <v>1081.973</v>
      </c>
      <c r="AH6" s="249"/>
      <c r="AI6" s="249"/>
      <c r="AJ6" s="249"/>
    </row>
    <row r="7" spans="1:37" outlineLevel="1">
      <c r="A7" s="33"/>
      <c r="B7" s="39" t="s">
        <v>2</v>
      </c>
      <c r="C7" s="67" t="s">
        <v>102</v>
      </c>
      <c r="D7" s="36"/>
      <c r="E7" s="37">
        <f>JANUARI!AJ35</f>
        <v>14083</v>
      </c>
      <c r="F7" s="37"/>
      <c r="G7" s="37"/>
      <c r="H7" s="37"/>
      <c r="I7" s="37">
        <v>14106</v>
      </c>
      <c r="J7" s="37">
        <v>14117</v>
      </c>
      <c r="K7" s="37">
        <v>14131</v>
      </c>
      <c r="L7" s="37">
        <v>14146</v>
      </c>
      <c r="M7" s="37"/>
      <c r="N7" s="37"/>
      <c r="O7" s="37">
        <v>14169</v>
      </c>
      <c r="P7" s="37">
        <v>14183</v>
      </c>
      <c r="Q7" s="37">
        <v>14198</v>
      </c>
      <c r="R7" s="37">
        <v>14213</v>
      </c>
      <c r="S7" s="37">
        <v>14228</v>
      </c>
      <c r="T7" s="37"/>
      <c r="U7" s="37"/>
      <c r="V7" s="37">
        <v>14248</v>
      </c>
      <c r="W7" s="37">
        <v>14264</v>
      </c>
      <c r="X7" s="37">
        <v>14279</v>
      </c>
      <c r="Y7" s="37">
        <v>14292</v>
      </c>
      <c r="Z7" s="37">
        <v>14302</v>
      </c>
      <c r="AA7" s="37"/>
      <c r="AB7" s="37"/>
      <c r="AC7" s="37">
        <v>14318</v>
      </c>
      <c r="AD7" s="37">
        <v>14335</v>
      </c>
      <c r="AE7" s="37"/>
      <c r="AF7" s="37">
        <v>14361</v>
      </c>
      <c r="AG7" s="37">
        <v>14373</v>
      </c>
      <c r="AH7" s="249"/>
      <c r="AI7" s="249"/>
      <c r="AJ7" s="249"/>
    </row>
    <row r="8" spans="1:37" outlineLevel="1">
      <c r="A8" s="33"/>
      <c r="B8" s="39" t="s">
        <v>4</v>
      </c>
      <c r="C8" s="67" t="s">
        <v>102</v>
      </c>
      <c r="D8" s="36"/>
      <c r="E8" s="37">
        <f>JANUARI!AJ36</f>
        <v>23921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249"/>
      <c r="AI8" s="249"/>
      <c r="AJ8" s="249"/>
    </row>
    <row r="9" spans="1:37" outlineLevel="1">
      <c r="A9" s="33"/>
      <c r="B9" s="39" t="s">
        <v>10</v>
      </c>
      <c r="C9" s="67" t="s">
        <v>102</v>
      </c>
      <c r="D9" s="36"/>
      <c r="E9" s="37">
        <f>JANUARI!AJ37</f>
        <v>2398.8000000000002</v>
      </c>
      <c r="F9" s="37"/>
      <c r="G9" s="37"/>
      <c r="H9" s="37"/>
      <c r="I9" s="37">
        <v>2399.8000000000002</v>
      </c>
      <c r="J9" s="37">
        <v>2402.1</v>
      </c>
      <c r="K9" s="37">
        <v>2404.6999999999998</v>
      </c>
      <c r="L9" s="37">
        <v>2407.6</v>
      </c>
      <c r="M9" s="37"/>
      <c r="N9" s="37"/>
      <c r="O9" s="37">
        <v>2410.3000000000002</v>
      </c>
      <c r="P9" s="37">
        <v>2412.9</v>
      </c>
      <c r="Q9" s="37">
        <v>2415.3000000000002</v>
      </c>
      <c r="R9" s="37">
        <v>2418</v>
      </c>
      <c r="S9" s="37">
        <v>2421.4</v>
      </c>
      <c r="T9" s="37"/>
      <c r="U9" s="37"/>
      <c r="V9" s="37">
        <v>2423.6999999999998</v>
      </c>
      <c r="W9" s="37">
        <v>2426.9</v>
      </c>
      <c r="X9" s="37">
        <v>2429.6999999999998</v>
      </c>
      <c r="Y9" s="37">
        <v>2432.3000000000002</v>
      </c>
      <c r="Z9" s="37">
        <v>2433</v>
      </c>
      <c r="AA9" s="37"/>
      <c r="AB9" s="37"/>
      <c r="AC9" s="37">
        <v>2433.9</v>
      </c>
      <c r="AD9" s="37">
        <v>2437.3000000000002</v>
      </c>
      <c r="AE9" s="37"/>
      <c r="AF9" s="37">
        <v>2441.6999999999998</v>
      </c>
      <c r="AG9" s="37">
        <v>2442.9</v>
      </c>
      <c r="AH9" s="249"/>
      <c r="AI9" s="249"/>
      <c r="AJ9" s="249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JANUARI!AJ38</f>
        <v>1141.3</v>
      </c>
      <c r="F10" s="37"/>
      <c r="G10" s="37"/>
      <c r="H10" s="37"/>
      <c r="I10" s="37">
        <v>1141.9000000000001</v>
      </c>
      <c r="J10" s="37">
        <v>1143.4000000000001</v>
      </c>
      <c r="K10" s="37">
        <v>1145.0999999999999</v>
      </c>
      <c r="L10" s="37">
        <v>1147</v>
      </c>
      <c r="M10" s="37"/>
      <c r="N10" s="37"/>
      <c r="O10" s="37">
        <v>1148.7</v>
      </c>
      <c r="P10" s="37">
        <v>1150.3</v>
      </c>
      <c r="Q10" s="37">
        <v>1151.9000000000001</v>
      </c>
      <c r="R10" s="37">
        <v>1153.5999999999999</v>
      </c>
      <c r="S10" s="37">
        <v>1155.8</v>
      </c>
      <c r="T10" s="37"/>
      <c r="U10" s="37"/>
      <c r="V10" s="37">
        <v>1157.2</v>
      </c>
      <c r="W10" s="37">
        <v>1159.3</v>
      </c>
      <c r="X10" s="37">
        <v>1161.2</v>
      </c>
      <c r="Y10" s="37">
        <v>1162.8</v>
      </c>
      <c r="Z10" s="37">
        <v>1163.2</v>
      </c>
      <c r="AA10" s="37"/>
      <c r="AB10" s="37"/>
      <c r="AC10" s="37">
        <v>1163.7</v>
      </c>
      <c r="AD10" s="37">
        <v>1165.9000000000001</v>
      </c>
      <c r="AE10" s="37"/>
      <c r="AF10" s="37">
        <v>1168.7</v>
      </c>
      <c r="AG10" s="37">
        <v>1169.3</v>
      </c>
      <c r="AH10" s="249"/>
      <c r="AI10" s="249"/>
      <c r="AJ10" s="249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JANUARI!AJ39</f>
        <v>153.57</v>
      </c>
      <c r="F11" s="37"/>
      <c r="G11" s="37"/>
      <c r="H11" s="37"/>
      <c r="I11" s="37">
        <v>153.72</v>
      </c>
      <c r="J11" s="37">
        <v>153.76</v>
      </c>
      <c r="K11" s="37">
        <v>153.85</v>
      </c>
      <c r="L11" s="37">
        <v>153.94</v>
      </c>
      <c r="M11" s="37"/>
      <c r="N11" s="37"/>
      <c r="O11" s="37">
        <v>154.04</v>
      </c>
      <c r="P11" s="37">
        <v>154.12</v>
      </c>
      <c r="Q11" s="37">
        <v>154.22</v>
      </c>
      <c r="R11" s="37">
        <v>154.32</v>
      </c>
      <c r="S11" s="37">
        <v>154.41999999999999</v>
      </c>
      <c r="T11" s="37"/>
      <c r="U11" s="37"/>
      <c r="V11" s="37">
        <v>154.51</v>
      </c>
      <c r="W11" s="37">
        <v>154.61000000000001</v>
      </c>
      <c r="X11" s="37">
        <v>154.69999999999999</v>
      </c>
      <c r="Y11" s="37">
        <v>154.80000000000001</v>
      </c>
      <c r="Z11" s="37">
        <v>154.88</v>
      </c>
      <c r="AA11" s="37"/>
      <c r="AB11" s="37"/>
      <c r="AC11" s="37">
        <v>154.97999999999999</v>
      </c>
      <c r="AD11" s="37">
        <v>155.11000000000001</v>
      </c>
      <c r="AE11" s="37"/>
      <c r="AF11" s="37">
        <v>155.26</v>
      </c>
      <c r="AG11" s="37">
        <v>155.36000000000001</v>
      </c>
      <c r="AH11" s="249"/>
      <c r="AI11" s="249"/>
      <c r="AJ11" s="249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JANUARI!AJ40</f>
        <v>34.200000000000003</v>
      </c>
      <c r="F12" s="37"/>
      <c r="G12" s="37"/>
      <c r="H12" s="37"/>
      <c r="I12" s="37">
        <v>34.302</v>
      </c>
      <c r="J12" s="37">
        <v>34.46</v>
      </c>
      <c r="K12" s="37">
        <v>34.636000000000003</v>
      </c>
      <c r="L12" s="37">
        <v>34.710999999999999</v>
      </c>
      <c r="M12" s="37"/>
      <c r="N12" s="37"/>
      <c r="O12" s="37">
        <v>34.81</v>
      </c>
      <c r="P12" s="37">
        <v>34.902000000000001</v>
      </c>
      <c r="Q12" s="37">
        <v>35.154000000000003</v>
      </c>
      <c r="R12" s="37">
        <v>35.353000000000002</v>
      </c>
      <c r="S12" s="37">
        <v>35.457999999999998</v>
      </c>
      <c r="T12" s="37"/>
      <c r="U12" s="37"/>
      <c r="V12" s="37">
        <v>35.567999999999998</v>
      </c>
      <c r="W12" s="37">
        <v>35.808999999999997</v>
      </c>
      <c r="X12" s="37">
        <v>35.930999999999997</v>
      </c>
      <c r="Y12" s="37">
        <v>36.011000000000003</v>
      </c>
      <c r="Z12" s="37">
        <v>36.073999999999998</v>
      </c>
      <c r="AA12" s="37"/>
      <c r="AB12" s="37"/>
      <c r="AC12" s="37">
        <v>36.244999999999997</v>
      </c>
      <c r="AD12" s="37">
        <v>36.484999999999999</v>
      </c>
      <c r="AE12" s="37"/>
      <c r="AF12" s="37">
        <v>36.959000000000003</v>
      </c>
      <c r="AG12" s="37">
        <v>37.033999999999999</v>
      </c>
      <c r="AH12" s="249"/>
      <c r="AI12" s="249"/>
      <c r="AJ12" s="249"/>
    </row>
    <row r="13" spans="1:37" outlineLevel="1">
      <c r="A13" s="33"/>
      <c r="B13" s="62" t="s">
        <v>43</v>
      </c>
      <c r="C13" s="67" t="s">
        <v>102</v>
      </c>
      <c r="D13" s="36"/>
      <c r="E13" s="37">
        <f>JANUARI!AJ41</f>
        <v>2.2056</v>
      </c>
      <c r="F13" s="37"/>
      <c r="G13" s="37"/>
      <c r="H13" s="37"/>
      <c r="I13" s="37">
        <v>2.2120000000000002</v>
      </c>
      <c r="J13" s="37">
        <v>2.2153</v>
      </c>
      <c r="K13" s="37">
        <v>2.2406000000000001</v>
      </c>
      <c r="L13" s="37">
        <v>2.2427999999999999</v>
      </c>
      <c r="M13" s="37"/>
      <c r="N13" s="37"/>
      <c r="O13" s="37">
        <v>2.2477</v>
      </c>
      <c r="P13" s="37">
        <v>2.2492999999999999</v>
      </c>
      <c r="Q13" s="37">
        <v>2.2547000000000001</v>
      </c>
      <c r="R13" s="37">
        <v>2.2854999999999999</v>
      </c>
      <c r="S13" s="37">
        <v>2.3016999999999999</v>
      </c>
      <c r="T13" s="37"/>
      <c r="U13" s="37"/>
      <c r="V13" s="37">
        <v>2.3062999999999998</v>
      </c>
      <c r="W13" s="37">
        <v>2.3129</v>
      </c>
      <c r="X13" s="37">
        <v>2.3332999999999999</v>
      </c>
      <c r="Y13" s="37">
        <v>2.3348</v>
      </c>
      <c r="Z13" s="37">
        <v>2.3363</v>
      </c>
      <c r="AA13" s="37"/>
      <c r="AB13" s="37"/>
      <c r="AC13" s="37">
        <v>2.3409</v>
      </c>
      <c r="AD13" s="37">
        <v>2.3492000000000002</v>
      </c>
      <c r="AE13" s="37"/>
      <c r="AF13" s="37">
        <v>2.3972000000000002</v>
      </c>
      <c r="AG13" s="37">
        <v>2.4114</v>
      </c>
      <c r="AH13" s="249"/>
      <c r="AI13" s="249"/>
      <c r="AJ13" s="249"/>
    </row>
    <row r="14" spans="1:37" outlineLevel="1">
      <c r="A14" s="33"/>
      <c r="B14" s="39" t="s">
        <v>1</v>
      </c>
      <c r="C14" s="67" t="s">
        <v>102</v>
      </c>
      <c r="D14" s="36"/>
      <c r="E14" s="37">
        <f>JANUARI!AJ42</f>
        <v>720.18</v>
      </c>
      <c r="F14" s="37"/>
      <c r="G14" s="37"/>
      <c r="H14" s="37"/>
      <c r="I14" s="37">
        <v>721.37</v>
      </c>
      <c r="J14" s="37">
        <v>721.66</v>
      </c>
      <c r="K14" s="37">
        <v>722.06</v>
      </c>
      <c r="L14" s="37">
        <v>722.52</v>
      </c>
      <c r="M14" s="37"/>
      <c r="N14" s="37"/>
      <c r="O14" s="37">
        <v>723.25</v>
      </c>
      <c r="P14" s="37">
        <v>723.71</v>
      </c>
      <c r="Q14" s="37">
        <v>724.15</v>
      </c>
      <c r="R14" s="37">
        <v>724.62</v>
      </c>
      <c r="S14" s="37">
        <v>725.11</v>
      </c>
      <c r="T14" s="37"/>
      <c r="U14" s="37"/>
      <c r="V14" s="37">
        <v>726.04</v>
      </c>
      <c r="W14" s="37">
        <v>726.45</v>
      </c>
      <c r="X14" s="37">
        <v>726.86</v>
      </c>
      <c r="Y14" s="37">
        <v>727.23</v>
      </c>
      <c r="Z14" s="37">
        <v>727.65</v>
      </c>
      <c r="AA14" s="37"/>
      <c r="AB14" s="37"/>
      <c r="AC14" s="37">
        <v>728.33</v>
      </c>
      <c r="AD14" s="37">
        <v>728.77</v>
      </c>
      <c r="AE14" s="37"/>
      <c r="AF14" s="37">
        <v>729.57</v>
      </c>
      <c r="AG14" s="37">
        <v>729.99</v>
      </c>
      <c r="AH14" s="249"/>
      <c r="AI14" s="249"/>
      <c r="AJ14" s="249"/>
    </row>
    <row r="15" spans="1:37" outlineLevel="1">
      <c r="A15" s="33"/>
      <c r="B15" s="39" t="s">
        <v>41</v>
      </c>
      <c r="C15" s="67" t="s">
        <v>102</v>
      </c>
      <c r="D15" s="36"/>
      <c r="E15" s="37">
        <f>JANUARI!AJ43</f>
        <v>646.08000000000004</v>
      </c>
      <c r="F15" s="37"/>
      <c r="G15" s="37"/>
      <c r="H15" s="37"/>
      <c r="I15" s="37">
        <v>647.08000000000004</v>
      </c>
      <c r="J15" s="37">
        <v>647.33000000000004</v>
      </c>
      <c r="K15" s="37">
        <v>647.73</v>
      </c>
      <c r="L15" s="37">
        <v>648.17999999999995</v>
      </c>
      <c r="M15" s="37"/>
      <c r="N15" s="37"/>
      <c r="O15" s="37">
        <v>648.89</v>
      </c>
      <c r="P15" s="37">
        <v>649.37</v>
      </c>
      <c r="Q15" s="37">
        <v>649.79999999999995</v>
      </c>
      <c r="R15" s="37">
        <v>650.29999999999995</v>
      </c>
      <c r="S15" s="37">
        <v>650.79999999999995</v>
      </c>
      <c r="T15" s="37"/>
      <c r="U15" s="37"/>
      <c r="V15" s="37">
        <v>651.55999999999995</v>
      </c>
      <c r="W15" s="37">
        <v>652.01</v>
      </c>
      <c r="X15" s="37">
        <v>652.42999999999995</v>
      </c>
      <c r="Y15" s="37">
        <v>652.84</v>
      </c>
      <c r="Z15" s="37">
        <v>653.27</v>
      </c>
      <c r="AA15" s="37"/>
      <c r="AB15" s="37"/>
      <c r="AC15" s="37">
        <v>654.09</v>
      </c>
      <c r="AD15" s="37">
        <v>654.53</v>
      </c>
      <c r="AE15" s="37"/>
      <c r="AF15" s="37">
        <v>655.37</v>
      </c>
      <c r="AG15" s="37">
        <v>655.89</v>
      </c>
      <c r="AH15" s="249"/>
      <c r="AI15" s="249"/>
      <c r="AJ15" s="249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JANUARI!AJ44</f>
        <v>1739.9</v>
      </c>
      <c r="F16" s="37"/>
      <c r="G16" s="37"/>
      <c r="H16" s="37"/>
      <c r="I16" s="37"/>
      <c r="J16" s="37">
        <v>1745.2</v>
      </c>
      <c r="K16" s="37">
        <v>1746.1</v>
      </c>
      <c r="L16" s="37">
        <v>1747.6</v>
      </c>
      <c r="M16" s="37"/>
      <c r="N16" s="37"/>
      <c r="O16" s="37">
        <v>1750.6</v>
      </c>
      <c r="P16" s="37">
        <v>1752</v>
      </c>
      <c r="Q16" s="37">
        <v>1753.4</v>
      </c>
      <c r="R16" s="37">
        <v>1754.8</v>
      </c>
      <c r="S16" s="37">
        <v>1755.9</v>
      </c>
      <c r="T16" s="37"/>
      <c r="U16" s="37"/>
      <c r="V16" s="37">
        <v>1758.7</v>
      </c>
      <c r="W16" s="37">
        <v>1760.3</v>
      </c>
      <c r="X16" s="37">
        <v>1761.8</v>
      </c>
      <c r="Y16" s="37">
        <v>1763.3</v>
      </c>
      <c r="Z16" s="37">
        <v>1764.4</v>
      </c>
      <c r="AA16" s="37"/>
      <c r="AB16" s="37"/>
      <c r="AC16" s="37">
        <v>1767.2</v>
      </c>
      <c r="AD16" s="37">
        <v>1769.1</v>
      </c>
      <c r="AE16" s="37"/>
      <c r="AF16" s="37">
        <v>1771.9</v>
      </c>
      <c r="AG16" s="37">
        <v>1773.2</v>
      </c>
      <c r="AH16" s="249"/>
      <c r="AI16" s="249"/>
      <c r="AJ16" s="249"/>
    </row>
    <row r="17" spans="1:36" outlineLevel="1">
      <c r="A17" s="33"/>
      <c r="B17" s="39" t="s">
        <v>13</v>
      </c>
      <c r="C17" s="67" t="s">
        <v>102</v>
      </c>
      <c r="D17" s="36"/>
      <c r="E17" s="37">
        <f>JANUARI!AJ45</f>
        <v>26.524000000000001</v>
      </c>
      <c r="F17" s="37"/>
      <c r="G17" s="37"/>
      <c r="H17" s="37"/>
      <c r="I17" s="37">
        <v>26.547999999999998</v>
      </c>
      <c r="J17" s="37">
        <v>26.567</v>
      </c>
      <c r="K17" s="37">
        <v>26.539000000000001</v>
      </c>
      <c r="L17" s="37">
        <v>26.603000000000002</v>
      </c>
      <c r="M17" s="37"/>
      <c r="N17" s="37"/>
      <c r="O17" s="37">
        <v>26.611000000000001</v>
      </c>
      <c r="P17" s="37">
        <v>26.623999999999999</v>
      </c>
      <c r="Q17" s="37">
        <v>26.638000000000002</v>
      </c>
      <c r="R17" s="37">
        <v>26.652999999999999</v>
      </c>
      <c r="S17" s="37">
        <v>26.683</v>
      </c>
      <c r="T17" s="37"/>
      <c r="U17" s="37"/>
      <c r="V17" s="37">
        <v>26.698</v>
      </c>
      <c r="W17" s="37">
        <v>26.713000000000001</v>
      </c>
      <c r="X17" s="37">
        <v>26.721</v>
      </c>
      <c r="Y17" s="37">
        <v>26.731000000000002</v>
      </c>
      <c r="Z17" s="37">
        <v>26.734000000000002</v>
      </c>
      <c r="AA17" s="37"/>
      <c r="AB17" s="37"/>
      <c r="AC17" s="37">
        <v>26.739000000000001</v>
      </c>
      <c r="AD17" s="37">
        <v>26.757000000000001</v>
      </c>
      <c r="AE17" s="37"/>
      <c r="AF17" s="37">
        <v>26.783000000000001</v>
      </c>
      <c r="AG17" s="37">
        <v>26.79</v>
      </c>
      <c r="AH17" s="249"/>
      <c r="AI17" s="249"/>
      <c r="AJ17" s="249"/>
    </row>
    <row r="18" spans="1:36" outlineLevel="1">
      <c r="A18" s="33"/>
      <c r="B18" s="39" t="s">
        <v>14</v>
      </c>
      <c r="C18" s="67" t="s">
        <v>102</v>
      </c>
      <c r="D18" s="36"/>
      <c r="E18" s="37">
        <f>JANUARI!AJ46</f>
        <v>4.7629000000000001</v>
      </c>
      <c r="F18" s="37"/>
      <c r="G18" s="37"/>
      <c r="H18" s="37"/>
      <c r="I18" s="37">
        <v>4.7820999999999998</v>
      </c>
      <c r="J18" s="37">
        <v>4.7862999999999998</v>
      </c>
      <c r="K18" s="37">
        <v>4.7926000000000002</v>
      </c>
      <c r="L18" s="37">
        <v>4.7984999999999998</v>
      </c>
      <c r="M18" s="37"/>
      <c r="N18" s="37"/>
      <c r="O18" s="37">
        <v>4.8128000000000002</v>
      </c>
      <c r="P18" s="37">
        <v>4.8175999999999997</v>
      </c>
      <c r="Q18" s="37">
        <v>4.8228999999999997</v>
      </c>
      <c r="R18" s="37">
        <v>4.8281999999999998</v>
      </c>
      <c r="S18" s="37">
        <v>4.8337000000000003</v>
      </c>
      <c r="T18" s="37"/>
      <c r="U18" s="37"/>
      <c r="V18" s="37">
        <v>4.8489000000000004</v>
      </c>
      <c r="W18" s="37">
        <v>4.8540999999999999</v>
      </c>
      <c r="X18" s="37">
        <v>4.8590999999999998</v>
      </c>
      <c r="Y18" s="37">
        <v>4.8646000000000003</v>
      </c>
      <c r="Z18" s="37">
        <v>4.87</v>
      </c>
      <c r="AA18" s="37"/>
      <c r="AB18" s="37"/>
      <c r="AC18" s="37">
        <v>4.8846999999999996</v>
      </c>
      <c r="AD18" s="37">
        <v>4.8893000000000004</v>
      </c>
      <c r="AE18" s="37"/>
      <c r="AF18" s="37">
        <v>4.8986999999999998</v>
      </c>
      <c r="AG18" s="37">
        <v>4.9034000000000004</v>
      </c>
      <c r="AH18" s="249"/>
      <c r="AI18" s="249"/>
      <c r="AJ18" s="249"/>
    </row>
    <row r="19" spans="1:36" outlineLevel="1">
      <c r="A19" s="33"/>
      <c r="B19" s="39" t="s">
        <v>15</v>
      </c>
      <c r="C19" s="67" t="s">
        <v>102</v>
      </c>
      <c r="D19" s="36"/>
      <c r="E19" s="37">
        <f>JANUARI!AJ47</f>
        <v>72.472999999999999</v>
      </c>
      <c r="F19" s="37"/>
      <c r="G19" s="37"/>
      <c r="H19" s="37"/>
      <c r="I19" s="37">
        <v>72.474000000000004</v>
      </c>
      <c r="J19" s="37">
        <v>72.474000000000004</v>
      </c>
      <c r="K19" s="37">
        <v>72.534999999999997</v>
      </c>
      <c r="L19" s="37">
        <v>72.534999999999997</v>
      </c>
      <c r="M19" s="37"/>
      <c r="N19" s="37"/>
      <c r="O19" s="37">
        <v>72.536000000000001</v>
      </c>
      <c r="P19" s="37">
        <v>72.536000000000001</v>
      </c>
      <c r="Q19" s="37">
        <v>72.537000000000006</v>
      </c>
      <c r="R19" s="37">
        <v>72.537000000000006</v>
      </c>
      <c r="S19" s="37">
        <v>72.537000000000006</v>
      </c>
      <c r="T19" s="37"/>
      <c r="U19" s="37"/>
      <c r="V19" s="37">
        <v>72.537999999999997</v>
      </c>
      <c r="W19" s="37">
        <v>72.539000000000001</v>
      </c>
      <c r="X19" s="37">
        <v>72.539000000000001</v>
      </c>
      <c r="Y19" s="37">
        <v>72.540000000000006</v>
      </c>
      <c r="Z19" s="37">
        <v>72.540000000000006</v>
      </c>
      <c r="AA19" s="37"/>
      <c r="AB19" s="37"/>
      <c r="AC19" s="37">
        <v>72.540999999999997</v>
      </c>
      <c r="AD19" s="37">
        <v>72.540999999999997</v>
      </c>
      <c r="AE19" s="37"/>
      <c r="AF19" s="37">
        <v>72.540999999999997</v>
      </c>
      <c r="AG19" s="37">
        <v>72.542000000000002</v>
      </c>
      <c r="AH19" s="249"/>
      <c r="AI19" s="249"/>
      <c r="AJ19" s="249"/>
    </row>
    <row r="20" spans="1:36" outlineLevel="1">
      <c r="A20" s="33"/>
      <c r="B20" s="39" t="s">
        <v>16</v>
      </c>
      <c r="C20" s="67" t="s">
        <v>102</v>
      </c>
      <c r="D20" s="36"/>
      <c r="E20" s="37">
        <f>JANUARI!AJ48</f>
        <v>386.51</v>
      </c>
      <c r="F20" s="37"/>
      <c r="G20" s="37"/>
      <c r="H20" s="37"/>
      <c r="I20" s="37">
        <v>387.6</v>
      </c>
      <c r="J20" s="37">
        <v>387.8</v>
      </c>
      <c r="K20" s="37">
        <v>388.07</v>
      </c>
      <c r="L20" s="37">
        <v>388.33</v>
      </c>
      <c r="M20" s="37"/>
      <c r="N20" s="37"/>
      <c r="O20" s="37">
        <v>389.02</v>
      </c>
      <c r="P20" s="37">
        <v>389.27</v>
      </c>
      <c r="Q20" s="37">
        <v>389.53</v>
      </c>
      <c r="R20" s="37">
        <v>389.81</v>
      </c>
      <c r="S20" s="37">
        <v>390.09</v>
      </c>
      <c r="T20" s="37"/>
      <c r="U20" s="37"/>
      <c r="V20" s="37">
        <v>390.77</v>
      </c>
      <c r="W20" s="37">
        <v>391.06</v>
      </c>
      <c r="X20" s="37">
        <v>391.32</v>
      </c>
      <c r="Y20" s="37">
        <v>391.58</v>
      </c>
      <c r="Z20" s="37">
        <v>391.84</v>
      </c>
      <c r="AA20" s="37"/>
      <c r="AB20" s="37"/>
      <c r="AC20" s="37">
        <v>392.62</v>
      </c>
      <c r="AD20" s="37">
        <v>392.9</v>
      </c>
      <c r="AE20" s="37"/>
      <c r="AF20" s="37">
        <v>393.42</v>
      </c>
      <c r="AG20" s="37">
        <v>393.7</v>
      </c>
      <c r="AH20" s="249"/>
      <c r="AI20" s="249"/>
      <c r="AJ20" s="249"/>
    </row>
    <row r="21" spans="1:36" outlineLevel="1">
      <c r="A21" s="33"/>
      <c r="B21" s="39" t="s">
        <v>17</v>
      </c>
      <c r="C21" s="67" t="s">
        <v>102</v>
      </c>
      <c r="D21" s="36"/>
      <c r="E21" s="37">
        <f>JANUARI!AJ49</f>
        <v>174.06598</v>
      </c>
      <c r="F21" s="37"/>
      <c r="G21" s="37"/>
      <c r="H21" s="37"/>
      <c r="I21" s="37">
        <v>176.02780000000001</v>
      </c>
      <c r="J21" s="37">
        <v>176.41579999999999</v>
      </c>
      <c r="K21" s="37">
        <v>176.91942</v>
      </c>
      <c r="L21" s="37">
        <v>177.40531999999999</v>
      </c>
      <c r="M21" s="37"/>
      <c r="N21" s="37"/>
      <c r="O21" s="37">
        <v>178.85820000000001</v>
      </c>
      <c r="P21" s="37">
        <v>179.36904000000001</v>
      </c>
      <c r="Q21" s="37">
        <v>179.90234000000001</v>
      </c>
      <c r="R21" s="37">
        <v>180.44837999999999</v>
      </c>
      <c r="S21" s="37">
        <v>180.99286000000001</v>
      </c>
      <c r="T21" s="37"/>
      <c r="U21" s="37"/>
      <c r="V21" s="37">
        <v>182.52054000000001</v>
      </c>
      <c r="W21" s="37">
        <v>183.05052000000001</v>
      </c>
      <c r="X21" s="37">
        <v>183.57012</v>
      </c>
      <c r="Y21" s="37">
        <v>184.07293999999999</v>
      </c>
      <c r="Z21" s="37">
        <v>184.56724</v>
      </c>
      <c r="AA21" s="37"/>
      <c r="AB21" s="37"/>
      <c r="AC21" s="37">
        <v>186.07140000000001</v>
      </c>
      <c r="AD21" s="37">
        <v>186.60411999999999</v>
      </c>
      <c r="AE21" s="37"/>
      <c r="AF21" s="37">
        <v>187.60473999999999</v>
      </c>
      <c r="AG21" s="37">
        <v>188.16226</v>
      </c>
      <c r="AH21" s="249"/>
      <c r="AI21" s="249"/>
      <c r="AJ21" s="249"/>
    </row>
    <row r="22" spans="1:36" ht="14.25" customHeight="1" outlineLevel="1">
      <c r="A22" s="33"/>
      <c r="B22" s="60" t="s">
        <v>98</v>
      </c>
      <c r="C22" s="67" t="s">
        <v>102</v>
      </c>
      <c r="D22" s="36"/>
      <c r="E22" s="37">
        <f>JANUARI!AJ50</f>
        <v>4475.8</v>
      </c>
      <c r="F22" s="37"/>
      <c r="G22" s="37"/>
      <c r="H22" s="37"/>
      <c r="I22" s="37">
        <v>4482</v>
      </c>
      <c r="J22" s="37">
        <v>4486.8999999999996</v>
      </c>
      <c r="K22" s="37">
        <v>4492.8</v>
      </c>
      <c r="L22" s="37">
        <v>4499.2</v>
      </c>
      <c r="M22" s="37"/>
      <c r="N22" s="37"/>
      <c r="O22" s="37">
        <v>4508</v>
      </c>
      <c r="P22" s="37">
        <v>4514.2</v>
      </c>
      <c r="Q22" s="37">
        <v>4520.6000000000004</v>
      </c>
      <c r="R22" s="37">
        <v>4529.6000000000004</v>
      </c>
      <c r="S22" s="37">
        <v>4533.3999999999996</v>
      </c>
      <c r="T22" s="37"/>
      <c r="U22" s="37"/>
      <c r="V22" s="37">
        <v>4539.3999999999996</v>
      </c>
      <c r="W22" s="37">
        <v>4546.3</v>
      </c>
      <c r="X22" s="37">
        <v>4552.8</v>
      </c>
      <c r="Y22" s="37">
        <v>4558.5</v>
      </c>
      <c r="Z22" s="37">
        <v>4562.5</v>
      </c>
      <c r="AA22" s="37"/>
      <c r="AB22" s="37"/>
      <c r="AC22" s="37">
        <v>4566.3999999999996</v>
      </c>
      <c r="AD22" s="37">
        <v>4573.7</v>
      </c>
      <c r="AE22" s="37"/>
      <c r="AF22" s="37">
        <v>4584.8999999999996</v>
      </c>
      <c r="AG22" s="37">
        <v>4589.7</v>
      </c>
      <c r="AH22" s="249"/>
      <c r="AI22" s="249"/>
      <c r="AJ22" s="249"/>
    </row>
    <row r="23" spans="1:36" outlineLevel="1">
      <c r="A23" s="33"/>
      <c r="B23" s="63" t="s">
        <v>95</v>
      </c>
      <c r="C23" s="67" t="s">
        <v>102</v>
      </c>
      <c r="D23" s="36"/>
      <c r="E23" s="37">
        <f>JANUARI!AJ51</f>
        <v>45.048000000000002</v>
      </c>
      <c r="F23" s="37"/>
      <c r="G23" s="37"/>
      <c r="H23" s="37"/>
      <c r="I23" s="37">
        <v>45.41</v>
      </c>
      <c r="J23" s="37">
        <v>45.625</v>
      </c>
      <c r="K23" s="37">
        <v>45.899000000000001</v>
      </c>
      <c r="L23" s="37">
        <v>46.167999999999999</v>
      </c>
      <c r="M23" s="37"/>
      <c r="N23" s="37"/>
      <c r="O23" s="37">
        <v>46.539000000000001</v>
      </c>
      <c r="P23" s="37">
        <v>46.805999999999997</v>
      </c>
      <c r="Q23" s="37">
        <v>47.061</v>
      </c>
      <c r="R23" s="37">
        <v>47.32</v>
      </c>
      <c r="S23" s="37">
        <v>47.581000000000003</v>
      </c>
      <c r="T23" s="37"/>
      <c r="U23" s="37"/>
      <c r="V23" s="37">
        <v>47.862000000000002</v>
      </c>
      <c r="W23" s="37">
        <v>48.149000000000001</v>
      </c>
      <c r="X23" s="37">
        <v>48.42</v>
      </c>
      <c r="Y23" s="37">
        <v>48.716000000000001</v>
      </c>
      <c r="Z23" s="37">
        <v>48.890999999999998</v>
      </c>
      <c r="AA23" s="37"/>
      <c r="AB23" s="37"/>
      <c r="AC23" s="37">
        <v>49.125999999999998</v>
      </c>
      <c r="AD23" s="37">
        <v>49.44</v>
      </c>
      <c r="AE23" s="37"/>
      <c r="AF23" s="37">
        <v>49.798999999999999</v>
      </c>
      <c r="AG23" s="37">
        <v>49.978000000000002</v>
      </c>
      <c r="AH23" s="249"/>
      <c r="AI23" s="249"/>
      <c r="AJ23" s="249"/>
    </row>
    <row r="24" spans="1:36" outlineLevel="1">
      <c r="A24" s="33"/>
      <c r="B24" s="63" t="s">
        <v>99</v>
      </c>
      <c r="C24" s="67" t="s">
        <v>102</v>
      </c>
      <c r="D24" s="36"/>
      <c r="E24" s="37">
        <f>JANUARI!AJ52</f>
        <v>200.96</v>
      </c>
      <c r="F24" s="37"/>
      <c r="G24" s="37"/>
      <c r="H24" s="37"/>
      <c r="I24" s="37">
        <v>202.41</v>
      </c>
      <c r="J24" s="37">
        <v>204.88</v>
      </c>
      <c r="K24" s="37">
        <v>207.65</v>
      </c>
      <c r="L24" s="37">
        <v>210.84</v>
      </c>
      <c r="M24" s="37"/>
      <c r="N24" s="37"/>
      <c r="O24" s="37">
        <v>214.33</v>
      </c>
      <c r="P24" s="37">
        <v>217.27</v>
      </c>
      <c r="Q24" s="37">
        <v>220.34</v>
      </c>
      <c r="R24" s="37">
        <v>223.42</v>
      </c>
      <c r="S24" s="37">
        <v>226.46</v>
      </c>
      <c r="T24" s="37"/>
      <c r="U24" s="37"/>
      <c r="V24" s="37">
        <v>228.83</v>
      </c>
      <c r="W24" s="37">
        <v>232.36</v>
      </c>
      <c r="X24" s="37">
        <v>235.45</v>
      </c>
      <c r="Y24" s="37">
        <v>237.89</v>
      </c>
      <c r="Z24" s="37">
        <v>239.06</v>
      </c>
      <c r="AA24" s="37"/>
      <c r="AB24" s="37"/>
      <c r="AC24" s="37">
        <v>240.41</v>
      </c>
      <c r="AD24" s="37">
        <v>244.03</v>
      </c>
      <c r="AE24" s="37"/>
      <c r="AF24" s="37">
        <v>248.96</v>
      </c>
      <c r="AG24" s="37">
        <v>250.91</v>
      </c>
      <c r="AH24" s="249"/>
      <c r="AI24" s="249"/>
      <c r="AJ24" s="249"/>
    </row>
    <row r="25" spans="1:36" outlineLevel="1">
      <c r="A25" s="33"/>
      <c r="B25" s="63" t="s">
        <v>100</v>
      </c>
      <c r="C25" s="67" t="s">
        <v>102</v>
      </c>
      <c r="D25" s="36"/>
      <c r="E25" s="37">
        <f>JANUARI!AJ53</f>
        <v>451.67</v>
      </c>
      <c r="F25" s="37"/>
      <c r="G25" s="37"/>
      <c r="H25" s="37"/>
      <c r="I25" s="37">
        <v>452.31</v>
      </c>
      <c r="J25" s="37">
        <v>452.32</v>
      </c>
      <c r="K25" s="37">
        <v>452.33</v>
      </c>
      <c r="L25" s="37">
        <v>452.35</v>
      </c>
      <c r="M25" s="37"/>
      <c r="N25" s="37"/>
      <c r="O25" s="37">
        <v>452.4</v>
      </c>
      <c r="P25" s="37">
        <v>452.42</v>
      </c>
      <c r="Q25" s="37">
        <v>452.43</v>
      </c>
      <c r="R25" s="37">
        <v>452.45</v>
      </c>
      <c r="S25" s="37">
        <v>452.47</v>
      </c>
      <c r="T25" s="37"/>
      <c r="U25" s="37"/>
      <c r="V25" s="37">
        <v>452.52</v>
      </c>
      <c r="W25" s="37">
        <v>452.53</v>
      </c>
      <c r="X25" s="37">
        <v>452.55</v>
      </c>
      <c r="Y25" s="37">
        <v>452.56</v>
      </c>
      <c r="Z25" s="37">
        <v>452.58</v>
      </c>
      <c r="AA25" s="37"/>
      <c r="AB25" s="37"/>
      <c r="AC25" s="37">
        <v>452.63</v>
      </c>
      <c r="AD25" s="37">
        <v>452.65</v>
      </c>
      <c r="AE25" s="37"/>
      <c r="AF25" s="37">
        <v>452.68</v>
      </c>
      <c r="AG25" s="37">
        <v>452.7</v>
      </c>
      <c r="AH25" s="249"/>
      <c r="AI25" s="249"/>
      <c r="AJ25" s="249"/>
    </row>
    <row r="26" spans="1:36" outlineLevel="1">
      <c r="A26" s="33"/>
      <c r="B26" s="63" t="s">
        <v>96</v>
      </c>
      <c r="C26" s="67" t="s">
        <v>102</v>
      </c>
      <c r="D26" s="36"/>
      <c r="E26" s="37">
        <f>JANUARI!AJ54</f>
        <v>316.12</v>
      </c>
      <c r="F26" s="37"/>
      <c r="G26" s="37"/>
      <c r="H26" s="37"/>
      <c r="I26" s="37">
        <v>318.02</v>
      </c>
      <c r="J26" s="37">
        <v>319.14</v>
      </c>
      <c r="K26" s="37">
        <v>320.52</v>
      </c>
      <c r="L26" s="37">
        <v>322.01</v>
      </c>
      <c r="M26" s="37"/>
      <c r="N26" s="37"/>
      <c r="O26" s="37">
        <v>324.49</v>
      </c>
      <c r="P26" s="37">
        <v>326.07</v>
      </c>
      <c r="Q26" s="37">
        <v>327.58</v>
      </c>
      <c r="R26" s="37">
        <v>329.07</v>
      </c>
      <c r="S26" s="37">
        <v>330.84</v>
      </c>
      <c r="T26" s="37"/>
      <c r="U26" s="37"/>
      <c r="V26" s="37">
        <v>332.47</v>
      </c>
      <c r="W26" s="37">
        <v>334.05</v>
      </c>
      <c r="X26" s="37">
        <v>335.74</v>
      </c>
      <c r="Y26" s="37">
        <v>337.25</v>
      </c>
      <c r="Z26" s="37">
        <v>338.53</v>
      </c>
      <c r="AA26" s="37"/>
      <c r="AB26" s="37"/>
      <c r="AC26" s="37">
        <v>339.74</v>
      </c>
      <c r="AD26" s="37">
        <v>341.5</v>
      </c>
      <c r="AE26" s="37"/>
      <c r="AF26" s="37">
        <v>344.54</v>
      </c>
      <c r="AG26" s="37">
        <v>345.75</v>
      </c>
      <c r="AH26" s="249"/>
      <c r="AI26" s="249"/>
      <c r="AJ26" s="249"/>
    </row>
    <row r="27" spans="1:36" outlineLevel="1">
      <c r="A27" s="33"/>
      <c r="B27" s="39" t="s">
        <v>19</v>
      </c>
      <c r="C27" s="67" t="s">
        <v>102</v>
      </c>
      <c r="D27" s="36"/>
      <c r="E27" s="37">
        <f>JANUARI!AJ55</f>
        <v>1652.7</v>
      </c>
      <c r="F27" s="37"/>
      <c r="G27" s="37"/>
      <c r="H27" s="37"/>
      <c r="I27" s="37">
        <v>1655.5</v>
      </c>
      <c r="J27" s="37">
        <v>1656.2</v>
      </c>
      <c r="K27" s="37">
        <v>1657.4</v>
      </c>
      <c r="L27" s="37">
        <v>1658.3</v>
      </c>
      <c r="M27" s="37"/>
      <c r="N27" s="37"/>
      <c r="O27" s="37">
        <v>1660.6</v>
      </c>
      <c r="P27" s="37">
        <v>1661.8</v>
      </c>
      <c r="Q27" s="37">
        <v>1663.1</v>
      </c>
      <c r="R27" s="37">
        <v>1664.4</v>
      </c>
      <c r="S27" s="37">
        <v>1665.7</v>
      </c>
      <c r="T27" s="37"/>
      <c r="U27" s="37"/>
      <c r="V27" s="37">
        <v>1668</v>
      </c>
      <c r="W27" s="37">
        <v>1669.2</v>
      </c>
      <c r="X27" s="37">
        <v>1670.2</v>
      </c>
      <c r="Y27" s="37">
        <v>1671.3</v>
      </c>
      <c r="Z27" s="37">
        <v>1672.2</v>
      </c>
      <c r="AA27" s="37"/>
      <c r="AB27" s="37"/>
      <c r="AC27" s="37">
        <v>1674.3</v>
      </c>
      <c r="AD27" s="37">
        <v>1675.5</v>
      </c>
      <c r="AE27" s="37"/>
      <c r="AF27" s="37">
        <v>1677.7</v>
      </c>
      <c r="AG27" s="37">
        <v>1678.9</v>
      </c>
      <c r="AH27" s="249"/>
      <c r="AI27" s="249"/>
      <c r="AJ27" s="249"/>
    </row>
    <row r="28" spans="1:36" outlineLevel="1">
      <c r="A28" s="33"/>
      <c r="B28" s="64" t="s">
        <v>97</v>
      </c>
      <c r="C28" s="67" t="s">
        <v>102</v>
      </c>
      <c r="D28" s="36"/>
      <c r="E28" s="37">
        <f>JANUARI!AJ56</f>
        <v>47.599711999999997</v>
      </c>
      <c r="F28" s="37"/>
      <c r="G28" s="37"/>
      <c r="H28" s="37"/>
      <c r="I28" s="37">
        <v>48.361663999999998</v>
      </c>
      <c r="J28" s="37">
        <v>48.494228</v>
      </c>
      <c r="K28" s="37">
        <v>48.678088000000002</v>
      </c>
      <c r="L28" s="37">
        <v>48.843975999999998</v>
      </c>
      <c r="M28" s="37"/>
      <c r="N28" s="37"/>
      <c r="O28" s="37">
        <v>49.404356</v>
      </c>
      <c r="P28" s="37">
        <v>49.597852000000003</v>
      </c>
      <c r="Q28" s="37">
        <v>49.800519999999999</v>
      </c>
      <c r="R28" s="37">
        <v>50.001168</v>
      </c>
      <c r="S28" s="37">
        <v>50.225948000000002</v>
      </c>
      <c r="T28" s="37"/>
      <c r="U28" s="37"/>
      <c r="V28" s="37">
        <v>50.798264000000003</v>
      </c>
      <c r="W28" s="37">
        <v>51.010480000000001</v>
      </c>
      <c r="X28" s="37">
        <v>51.204951999999999</v>
      </c>
      <c r="Y28" s="37">
        <v>51.396391999999999</v>
      </c>
      <c r="Z28" s="37">
        <v>51.578848000000001</v>
      </c>
      <c r="AA28" s="37"/>
      <c r="AB28" s="37"/>
      <c r="AC28" s="37">
        <v>52.230111999999998</v>
      </c>
      <c r="AD28" s="37">
        <v>52.437584000000001</v>
      </c>
      <c r="AE28" s="37"/>
      <c r="AF28" s="37"/>
      <c r="AG28" s="37">
        <v>53.065379999999998</v>
      </c>
      <c r="AH28" s="249"/>
      <c r="AI28" s="249"/>
      <c r="AJ28" s="249"/>
    </row>
    <row r="29" spans="1:36" outlineLevel="1">
      <c r="A29" s="33"/>
      <c r="B29" s="65" t="s">
        <v>56</v>
      </c>
      <c r="C29" s="67" t="s">
        <v>102</v>
      </c>
      <c r="D29" s="36"/>
      <c r="E29" s="37">
        <f>JANUARI!AJ57</f>
        <v>64.623000000000005</v>
      </c>
      <c r="F29" s="37"/>
      <c r="G29" s="37"/>
      <c r="H29" s="37"/>
      <c r="I29" s="37"/>
      <c r="J29" s="37">
        <v>64.738</v>
      </c>
      <c r="K29" s="37">
        <v>64.801000000000002</v>
      </c>
      <c r="L29" s="37">
        <v>64.94</v>
      </c>
      <c r="M29" s="37"/>
      <c r="N29" s="37"/>
      <c r="O29" s="37"/>
      <c r="P29" s="37">
        <v>65.036000000000001</v>
      </c>
      <c r="Q29" s="37">
        <v>65.046999999999997</v>
      </c>
      <c r="R29" s="37">
        <v>65.058000000000007</v>
      </c>
      <c r="S29" s="37">
        <v>65.069000000000003</v>
      </c>
      <c r="T29" s="37"/>
      <c r="U29" s="37"/>
      <c r="V29" s="37">
        <v>65.113</v>
      </c>
      <c r="W29" s="37">
        <v>65.123000000000005</v>
      </c>
      <c r="X29" s="37">
        <v>65.131</v>
      </c>
      <c r="Y29" s="37">
        <v>65.141000000000005</v>
      </c>
      <c r="Z29" s="37">
        <v>65.152000000000001</v>
      </c>
      <c r="AA29" s="37"/>
      <c r="AB29" s="37"/>
      <c r="AC29" s="37">
        <v>65.192999999999998</v>
      </c>
      <c r="AD29" s="37">
        <v>65.2</v>
      </c>
      <c r="AE29" s="37"/>
      <c r="AF29" s="37">
        <v>65.238</v>
      </c>
      <c r="AG29" s="37">
        <v>65.263999999999996</v>
      </c>
      <c r="AH29" s="249"/>
      <c r="AI29" s="249"/>
      <c r="AJ29" s="249"/>
    </row>
    <row r="30" spans="1:36" outlineLevel="1">
      <c r="A30" s="33"/>
      <c r="B30" s="39" t="s">
        <v>20</v>
      </c>
      <c r="C30" s="67" t="s">
        <v>102</v>
      </c>
      <c r="D30" s="36"/>
      <c r="E30" s="37">
        <f>JANUARI!AJ58</f>
        <v>816.53</v>
      </c>
      <c r="F30" s="37"/>
      <c r="G30" s="37"/>
      <c r="H30" s="37"/>
      <c r="I30" s="37">
        <v>818.02</v>
      </c>
      <c r="J30" s="37">
        <v>818.46</v>
      </c>
      <c r="K30" s="37">
        <v>819.12</v>
      </c>
      <c r="L30" s="37">
        <v>819.71</v>
      </c>
      <c r="M30" s="37"/>
      <c r="N30" s="37"/>
      <c r="O30" s="37">
        <v>821.03</v>
      </c>
      <c r="P30" s="37">
        <v>821.63</v>
      </c>
      <c r="Q30" s="37">
        <v>822.24</v>
      </c>
      <c r="R30" s="37">
        <v>822.92</v>
      </c>
      <c r="S30" s="37">
        <v>823.54</v>
      </c>
      <c r="T30" s="37"/>
      <c r="U30" s="37"/>
      <c r="V30" s="37">
        <v>824.63</v>
      </c>
      <c r="W30" s="37">
        <v>825.28</v>
      </c>
      <c r="X30" s="37">
        <v>825.92</v>
      </c>
      <c r="Y30" s="37">
        <v>826.5</v>
      </c>
      <c r="Z30" s="37">
        <v>827.01</v>
      </c>
      <c r="AA30" s="37"/>
      <c r="AB30" s="37"/>
      <c r="AC30" s="37">
        <v>828.03</v>
      </c>
      <c r="AD30" s="37">
        <v>828.67</v>
      </c>
      <c r="AE30" s="37"/>
      <c r="AF30" s="37">
        <v>829.86</v>
      </c>
      <c r="AG30" s="37">
        <v>830.4</v>
      </c>
      <c r="AH30" s="249"/>
      <c r="AI30" s="249"/>
      <c r="AJ30" s="249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5454.1379999999999</v>
      </c>
      <c r="F33" s="36">
        <f t="shared" ref="F33:F48" si="1">IF(F5=0,E33,F5)</f>
        <v>5454.1379999999999</v>
      </c>
      <c r="G33" s="36">
        <f t="shared" ref="G33:G58" si="2">IF(G5=0,F33,G5)</f>
        <v>5454.1379999999999</v>
      </c>
      <c r="H33" s="36">
        <f t="shared" ref="H33:H58" si="3">IF(H5=0,G33,H5)</f>
        <v>5454.1379999999999</v>
      </c>
      <c r="I33" s="36">
        <f t="shared" ref="I33:I58" si="4">IF(I5=0,H33,I5)</f>
        <v>5460.384</v>
      </c>
      <c r="J33" s="36">
        <f t="shared" ref="J33:J58" si="5">IF(J5=0,I33,J5)</f>
        <v>5463.1670000000004</v>
      </c>
      <c r="K33" s="36">
        <f t="shared" ref="K33:K58" si="6">IF(K5=0,J33,K5)</f>
        <v>5466.9740000000002</v>
      </c>
      <c r="L33" s="36">
        <f t="shared" ref="L33:L58" si="7">IF(L5=0,K33,L5)</f>
        <v>5470.777</v>
      </c>
      <c r="M33" s="36">
        <f t="shared" ref="M33:M58" si="8">IF(M5=0,L33,M5)</f>
        <v>5470.777</v>
      </c>
      <c r="N33" s="36">
        <f t="shared" ref="N33:N58" si="9">IF(N5=0,M33,N5)</f>
        <v>5470.777</v>
      </c>
      <c r="O33" s="36">
        <f t="shared" ref="O33:O58" si="10">IF(O5=0,N33,O5)</f>
        <v>5476.9639999999999</v>
      </c>
      <c r="P33" s="36">
        <f t="shared" ref="P33:P58" si="11">IF(P5=0,O33,P5)</f>
        <v>5480.7160000000003</v>
      </c>
      <c r="Q33" s="36">
        <f t="shared" ref="Q33:Q58" si="12">IF(Q5=0,P33,Q5)</f>
        <v>5484.6149999999998</v>
      </c>
      <c r="R33" s="36">
        <f t="shared" ref="R33:R58" si="13">IF(R5=0,Q33,R5)</f>
        <v>5488.6589999999997</v>
      </c>
      <c r="S33" s="36">
        <f t="shared" ref="S33:S58" si="14">IF(S5=0,R33,S5)</f>
        <v>5492.6949999999997</v>
      </c>
      <c r="T33" s="36">
        <f t="shared" ref="T33:T58" si="15">IF(T5=0,S33,T5)</f>
        <v>5492.6949999999997</v>
      </c>
      <c r="U33" s="36">
        <f t="shared" ref="U33:U58" si="16">IF(U5=0,T33,U5)</f>
        <v>5492.6949999999997</v>
      </c>
      <c r="V33" s="36">
        <f t="shared" ref="V33:V58" si="17">IF(V5=0,U33,V5)</f>
        <v>5497.9979999999996</v>
      </c>
      <c r="W33" s="36">
        <f t="shared" ref="W33:W58" si="18">IF(W5=0,V33,W5)</f>
        <v>5502.3779999999997</v>
      </c>
      <c r="X33" s="36">
        <f t="shared" ref="X33:X58" si="19">IF(X5=0,W33,X5)</f>
        <v>5506.3280000000004</v>
      </c>
      <c r="Y33" s="36">
        <f t="shared" ref="Y33:Y58" si="20">IF(Y5=0,X33,Y5)</f>
        <v>5509.8320000000003</v>
      </c>
      <c r="Z33" s="36">
        <f t="shared" ref="Z33:Z58" si="21">IF(Z5=0,Y33,Z5)</f>
        <v>5512.3739999999998</v>
      </c>
      <c r="AA33" s="36">
        <f t="shared" ref="AA33:AA58" si="22">IF(AA5=0,Z33,AA5)</f>
        <v>5512.3739999999998</v>
      </c>
      <c r="AB33" s="36">
        <f t="shared" ref="AB33:AB58" si="23">IF(AB5=0,AA33,AB5)</f>
        <v>5512.3739999999998</v>
      </c>
      <c r="AC33" s="36">
        <f t="shared" ref="AC33:AC58" si="24">IF(AC5=0,AB33,AC5)</f>
        <v>5516.7460000000001</v>
      </c>
      <c r="AD33" s="36">
        <f t="shared" ref="AD33:AD58" si="25">IF(AD5=0,AC33,AD5)</f>
        <v>5521.201</v>
      </c>
      <c r="AE33" s="36">
        <f t="shared" ref="AE33:AE58" si="26">IF(AE5=0,AD33,AE5)</f>
        <v>5521.201</v>
      </c>
      <c r="AF33" s="36">
        <f t="shared" ref="AF33:AF58" si="27">IF(AF5=0,AE33,AF5)</f>
        <v>5527.9480000000003</v>
      </c>
      <c r="AG33" s="36">
        <f t="shared" ref="AG33:AG58" si="28">IF(AG5=0,AF33,AG5)</f>
        <v>5530.9250000000002</v>
      </c>
      <c r="AH33" s="36">
        <f t="shared" ref="AH33:AH58" si="29">IF(AH5=0,AG33,AH5)</f>
        <v>5530.9250000000002</v>
      </c>
      <c r="AI33" s="36">
        <f t="shared" ref="AI33:AI58" si="30">IF(AI5=0,AH33,AI5)</f>
        <v>5530.9250000000002</v>
      </c>
      <c r="AJ33" s="36">
        <f t="shared" ref="AJ33:AJ58" si="31">IF(AJ5=0,AI33,AJ5)</f>
        <v>5530.9250000000002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1066.3109999999999</v>
      </c>
      <c r="F34" s="36">
        <f t="shared" si="1"/>
        <v>1066.3109999999999</v>
      </c>
      <c r="G34" s="36">
        <f t="shared" si="2"/>
        <v>1066.3109999999999</v>
      </c>
      <c r="H34" s="36">
        <f t="shared" si="3"/>
        <v>1066.3109999999999</v>
      </c>
      <c r="I34" s="36">
        <f t="shared" si="4"/>
        <v>1067.3520000000001</v>
      </c>
      <c r="J34" s="36">
        <f t="shared" si="5"/>
        <v>1068.171</v>
      </c>
      <c r="K34" s="36">
        <f t="shared" si="6"/>
        <v>1068.92</v>
      </c>
      <c r="L34" s="36">
        <f t="shared" si="7"/>
        <v>1069.701</v>
      </c>
      <c r="M34" s="36">
        <f t="shared" si="8"/>
        <v>1069.701</v>
      </c>
      <c r="N34" s="36">
        <f t="shared" si="9"/>
        <v>1069.701</v>
      </c>
      <c r="O34" s="36">
        <f t="shared" si="10"/>
        <v>1071.008</v>
      </c>
      <c r="P34" s="36">
        <f t="shared" si="11"/>
        <v>1071.76</v>
      </c>
      <c r="Q34" s="36">
        <f t="shared" si="12"/>
        <v>1072.5150000000001</v>
      </c>
      <c r="R34" s="36">
        <f t="shared" si="13"/>
        <v>1073.202</v>
      </c>
      <c r="S34" s="36">
        <f t="shared" si="14"/>
        <v>1074.0809999999999</v>
      </c>
      <c r="T34" s="36">
        <f t="shared" si="15"/>
        <v>1074.0809999999999</v>
      </c>
      <c r="U34" s="36">
        <f t="shared" si="16"/>
        <v>1074.0809999999999</v>
      </c>
      <c r="V34" s="36">
        <f t="shared" si="17"/>
        <v>1075.1669999999999</v>
      </c>
      <c r="W34" s="36">
        <f t="shared" si="18"/>
        <v>1075.902</v>
      </c>
      <c r="X34" s="36">
        <f t="shared" si="19"/>
        <v>1076.6410000000001</v>
      </c>
      <c r="Y34" s="36">
        <f t="shared" si="20"/>
        <v>1077.489</v>
      </c>
      <c r="Z34" s="36">
        <f t="shared" si="21"/>
        <v>1077.9570000000001</v>
      </c>
      <c r="AA34" s="36">
        <f t="shared" si="22"/>
        <v>1077.9570000000001</v>
      </c>
      <c r="AB34" s="36">
        <f t="shared" si="23"/>
        <v>1077.9570000000001</v>
      </c>
      <c r="AC34" s="36">
        <f t="shared" si="24"/>
        <v>1078.8320000000001</v>
      </c>
      <c r="AD34" s="36">
        <f t="shared" si="25"/>
        <v>1079.7439999999999</v>
      </c>
      <c r="AE34" s="36">
        <f t="shared" si="26"/>
        <v>1079.7439999999999</v>
      </c>
      <c r="AF34" s="36">
        <f t="shared" si="27"/>
        <v>1081.337</v>
      </c>
      <c r="AG34" s="36">
        <f t="shared" si="28"/>
        <v>1081.973</v>
      </c>
      <c r="AH34" s="36">
        <f t="shared" si="29"/>
        <v>1081.973</v>
      </c>
      <c r="AI34" s="36">
        <f t="shared" si="30"/>
        <v>1081.973</v>
      </c>
      <c r="AJ34" s="36">
        <f t="shared" si="31"/>
        <v>1081.973</v>
      </c>
    </row>
    <row r="35" spans="1:36" outlineLevel="1">
      <c r="A35" s="33"/>
      <c r="B35" s="39" t="s">
        <v>2</v>
      </c>
      <c r="C35" s="36"/>
      <c r="D35" s="36"/>
      <c r="E35" s="36">
        <f t="shared" si="0"/>
        <v>14083</v>
      </c>
      <c r="F35" s="36">
        <f t="shared" si="1"/>
        <v>14083</v>
      </c>
      <c r="G35" s="36">
        <f t="shared" si="2"/>
        <v>14083</v>
      </c>
      <c r="H35" s="36">
        <f t="shared" si="3"/>
        <v>14083</v>
      </c>
      <c r="I35" s="36">
        <f t="shared" si="4"/>
        <v>14106</v>
      </c>
      <c r="J35" s="36">
        <f t="shared" si="5"/>
        <v>14117</v>
      </c>
      <c r="K35" s="36">
        <f t="shared" si="6"/>
        <v>14131</v>
      </c>
      <c r="L35" s="36">
        <f t="shared" si="7"/>
        <v>14146</v>
      </c>
      <c r="M35" s="36">
        <f t="shared" si="8"/>
        <v>14146</v>
      </c>
      <c r="N35" s="36">
        <f t="shared" si="9"/>
        <v>14146</v>
      </c>
      <c r="O35" s="36">
        <f t="shared" si="10"/>
        <v>14169</v>
      </c>
      <c r="P35" s="36">
        <f t="shared" si="11"/>
        <v>14183</v>
      </c>
      <c r="Q35" s="36">
        <f t="shared" si="12"/>
        <v>14198</v>
      </c>
      <c r="R35" s="36">
        <f t="shared" si="13"/>
        <v>14213</v>
      </c>
      <c r="S35" s="36">
        <f t="shared" si="14"/>
        <v>14228</v>
      </c>
      <c r="T35" s="36">
        <f t="shared" si="15"/>
        <v>14228</v>
      </c>
      <c r="U35" s="36">
        <f t="shared" si="16"/>
        <v>14228</v>
      </c>
      <c r="V35" s="36">
        <f t="shared" si="17"/>
        <v>14248</v>
      </c>
      <c r="W35" s="36">
        <f t="shared" si="18"/>
        <v>14264</v>
      </c>
      <c r="X35" s="36">
        <f t="shared" si="19"/>
        <v>14279</v>
      </c>
      <c r="Y35" s="36">
        <f t="shared" si="20"/>
        <v>14292</v>
      </c>
      <c r="Z35" s="36">
        <f t="shared" si="21"/>
        <v>14302</v>
      </c>
      <c r="AA35" s="36">
        <f t="shared" si="22"/>
        <v>14302</v>
      </c>
      <c r="AB35" s="36">
        <f t="shared" si="23"/>
        <v>14302</v>
      </c>
      <c r="AC35" s="36">
        <f t="shared" si="24"/>
        <v>14318</v>
      </c>
      <c r="AD35" s="36">
        <f t="shared" si="25"/>
        <v>14335</v>
      </c>
      <c r="AE35" s="36">
        <f t="shared" si="26"/>
        <v>14335</v>
      </c>
      <c r="AF35" s="36">
        <f t="shared" si="27"/>
        <v>14361</v>
      </c>
      <c r="AG35" s="36">
        <f t="shared" si="28"/>
        <v>14373</v>
      </c>
      <c r="AH35" s="36">
        <f t="shared" si="29"/>
        <v>14373</v>
      </c>
      <c r="AI35" s="36">
        <f t="shared" si="30"/>
        <v>14373</v>
      </c>
      <c r="AJ35" s="36">
        <f t="shared" si="31"/>
        <v>14373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2"/>
        <v>23921</v>
      </c>
      <c r="H36" s="36">
        <f t="shared" si="3"/>
        <v>23921</v>
      </c>
      <c r="I36" s="36">
        <f t="shared" si="4"/>
        <v>23921</v>
      </c>
      <c r="J36" s="36">
        <f t="shared" si="5"/>
        <v>23921</v>
      </c>
      <c r="K36" s="36">
        <f t="shared" si="6"/>
        <v>23921</v>
      </c>
      <c r="L36" s="36">
        <f t="shared" si="7"/>
        <v>23921</v>
      </c>
      <c r="M36" s="36">
        <f t="shared" si="8"/>
        <v>23921</v>
      </c>
      <c r="N36" s="36">
        <f t="shared" si="9"/>
        <v>23921</v>
      </c>
      <c r="O36" s="36">
        <f t="shared" si="10"/>
        <v>23921</v>
      </c>
      <c r="P36" s="36">
        <f t="shared" si="11"/>
        <v>23921</v>
      </c>
      <c r="Q36" s="36">
        <f t="shared" si="12"/>
        <v>23921</v>
      </c>
      <c r="R36" s="36">
        <f t="shared" si="13"/>
        <v>23921</v>
      </c>
      <c r="S36" s="36">
        <f t="shared" si="14"/>
        <v>23921</v>
      </c>
      <c r="T36" s="36">
        <f t="shared" si="15"/>
        <v>23921</v>
      </c>
      <c r="U36" s="36">
        <f t="shared" si="16"/>
        <v>23921</v>
      </c>
      <c r="V36" s="36">
        <f t="shared" si="17"/>
        <v>23921</v>
      </c>
      <c r="W36" s="36">
        <f t="shared" si="18"/>
        <v>23921</v>
      </c>
      <c r="X36" s="36">
        <f t="shared" si="19"/>
        <v>23921</v>
      </c>
      <c r="Y36" s="36">
        <f t="shared" si="20"/>
        <v>23921</v>
      </c>
      <c r="Z36" s="36">
        <f t="shared" si="21"/>
        <v>23921</v>
      </c>
      <c r="AA36" s="36">
        <f t="shared" si="22"/>
        <v>23921</v>
      </c>
      <c r="AB36" s="36">
        <f t="shared" si="23"/>
        <v>23921</v>
      </c>
      <c r="AC36" s="36">
        <f t="shared" si="24"/>
        <v>23921</v>
      </c>
      <c r="AD36" s="36">
        <f t="shared" si="25"/>
        <v>23921</v>
      </c>
      <c r="AE36" s="36">
        <f t="shared" si="26"/>
        <v>23921</v>
      </c>
      <c r="AF36" s="36">
        <f t="shared" si="27"/>
        <v>23921</v>
      </c>
      <c r="AG36" s="36">
        <f t="shared" si="28"/>
        <v>23921</v>
      </c>
      <c r="AH36" s="36">
        <f t="shared" si="29"/>
        <v>23921</v>
      </c>
      <c r="AI36" s="36">
        <f t="shared" si="30"/>
        <v>23921</v>
      </c>
      <c r="AJ36" s="36">
        <f t="shared" si="31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2398.8000000000002</v>
      </c>
      <c r="F37" s="36">
        <f t="shared" si="1"/>
        <v>2398.8000000000002</v>
      </c>
      <c r="G37" s="36">
        <f t="shared" si="2"/>
        <v>2398.8000000000002</v>
      </c>
      <c r="H37" s="36">
        <f t="shared" si="3"/>
        <v>2398.8000000000002</v>
      </c>
      <c r="I37" s="36">
        <f t="shared" si="4"/>
        <v>2399.8000000000002</v>
      </c>
      <c r="J37" s="36">
        <f t="shared" si="5"/>
        <v>2402.1</v>
      </c>
      <c r="K37" s="36">
        <f t="shared" si="6"/>
        <v>2404.6999999999998</v>
      </c>
      <c r="L37" s="36">
        <f t="shared" si="7"/>
        <v>2407.6</v>
      </c>
      <c r="M37" s="36">
        <f t="shared" si="8"/>
        <v>2407.6</v>
      </c>
      <c r="N37" s="36">
        <f t="shared" si="9"/>
        <v>2407.6</v>
      </c>
      <c r="O37" s="36">
        <f t="shared" si="10"/>
        <v>2410.3000000000002</v>
      </c>
      <c r="P37" s="36">
        <f t="shared" si="11"/>
        <v>2412.9</v>
      </c>
      <c r="Q37" s="36">
        <f t="shared" si="12"/>
        <v>2415.3000000000002</v>
      </c>
      <c r="R37" s="36">
        <f t="shared" si="13"/>
        <v>2418</v>
      </c>
      <c r="S37" s="36">
        <f t="shared" si="14"/>
        <v>2421.4</v>
      </c>
      <c r="T37" s="36">
        <f t="shared" si="15"/>
        <v>2421.4</v>
      </c>
      <c r="U37" s="36">
        <f t="shared" si="16"/>
        <v>2421.4</v>
      </c>
      <c r="V37" s="36">
        <f t="shared" si="17"/>
        <v>2423.6999999999998</v>
      </c>
      <c r="W37" s="36">
        <f t="shared" si="18"/>
        <v>2426.9</v>
      </c>
      <c r="X37" s="36">
        <f t="shared" si="19"/>
        <v>2429.6999999999998</v>
      </c>
      <c r="Y37" s="36">
        <f t="shared" si="20"/>
        <v>2432.3000000000002</v>
      </c>
      <c r="Z37" s="36">
        <f t="shared" si="21"/>
        <v>2433</v>
      </c>
      <c r="AA37" s="36">
        <f t="shared" si="22"/>
        <v>2433</v>
      </c>
      <c r="AB37" s="36">
        <f t="shared" si="23"/>
        <v>2433</v>
      </c>
      <c r="AC37" s="36">
        <f t="shared" si="24"/>
        <v>2433.9</v>
      </c>
      <c r="AD37" s="36">
        <f t="shared" si="25"/>
        <v>2437.3000000000002</v>
      </c>
      <c r="AE37" s="36">
        <f t="shared" si="26"/>
        <v>2437.3000000000002</v>
      </c>
      <c r="AF37" s="36">
        <f t="shared" si="27"/>
        <v>2441.6999999999998</v>
      </c>
      <c r="AG37" s="36">
        <f t="shared" si="28"/>
        <v>2442.9</v>
      </c>
      <c r="AH37" s="36">
        <f t="shared" si="29"/>
        <v>2442.9</v>
      </c>
      <c r="AI37" s="36">
        <f t="shared" si="30"/>
        <v>2442.9</v>
      </c>
      <c r="AJ37" s="36">
        <f t="shared" si="31"/>
        <v>2442.9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1141.3</v>
      </c>
      <c r="F38" s="36">
        <f t="shared" si="1"/>
        <v>1141.3</v>
      </c>
      <c r="G38" s="36">
        <f t="shared" si="2"/>
        <v>1141.3</v>
      </c>
      <c r="H38" s="36">
        <f t="shared" si="3"/>
        <v>1141.3</v>
      </c>
      <c r="I38" s="36">
        <f t="shared" si="4"/>
        <v>1141.9000000000001</v>
      </c>
      <c r="J38" s="36">
        <f t="shared" si="5"/>
        <v>1143.4000000000001</v>
      </c>
      <c r="K38" s="36">
        <f t="shared" si="6"/>
        <v>1145.0999999999999</v>
      </c>
      <c r="L38" s="36">
        <f t="shared" si="7"/>
        <v>1147</v>
      </c>
      <c r="M38" s="36">
        <f t="shared" si="8"/>
        <v>1147</v>
      </c>
      <c r="N38" s="36">
        <f t="shared" si="9"/>
        <v>1147</v>
      </c>
      <c r="O38" s="36">
        <f t="shared" si="10"/>
        <v>1148.7</v>
      </c>
      <c r="P38" s="36">
        <f t="shared" si="11"/>
        <v>1150.3</v>
      </c>
      <c r="Q38" s="36">
        <f t="shared" si="12"/>
        <v>1151.9000000000001</v>
      </c>
      <c r="R38" s="36">
        <f t="shared" si="13"/>
        <v>1153.5999999999999</v>
      </c>
      <c r="S38" s="36">
        <f t="shared" si="14"/>
        <v>1155.8</v>
      </c>
      <c r="T38" s="36">
        <f t="shared" si="15"/>
        <v>1155.8</v>
      </c>
      <c r="U38" s="36">
        <f t="shared" si="16"/>
        <v>1155.8</v>
      </c>
      <c r="V38" s="36">
        <f t="shared" si="17"/>
        <v>1157.2</v>
      </c>
      <c r="W38" s="36">
        <f t="shared" si="18"/>
        <v>1159.3</v>
      </c>
      <c r="X38" s="36">
        <f t="shared" si="19"/>
        <v>1161.2</v>
      </c>
      <c r="Y38" s="36">
        <f t="shared" si="20"/>
        <v>1162.8</v>
      </c>
      <c r="Z38" s="36">
        <f t="shared" si="21"/>
        <v>1163.2</v>
      </c>
      <c r="AA38" s="36">
        <f t="shared" si="22"/>
        <v>1163.2</v>
      </c>
      <c r="AB38" s="36">
        <f t="shared" si="23"/>
        <v>1163.2</v>
      </c>
      <c r="AC38" s="36">
        <f t="shared" si="24"/>
        <v>1163.7</v>
      </c>
      <c r="AD38" s="36">
        <f t="shared" si="25"/>
        <v>1165.9000000000001</v>
      </c>
      <c r="AE38" s="36">
        <f t="shared" si="26"/>
        <v>1165.9000000000001</v>
      </c>
      <c r="AF38" s="36">
        <f t="shared" si="27"/>
        <v>1168.7</v>
      </c>
      <c r="AG38" s="36">
        <f t="shared" si="28"/>
        <v>1169.3</v>
      </c>
      <c r="AH38" s="36">
        <f t="shared" si="29"/>
        <v>1169.3</v>
      </c>
      <c r="AI38" s="36">
        <f t="shared" si="30"/>
        <v>1169.3</v>
      </c>
      <c r="AJ38" s="36">
        <f t="shared" si="31"/>
        <v>1169.3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153.57</v>
      </c>
      <c r="F39" s="36">
        <f t="shared" si="1"/>
        <v>153.57</v>
      </c>
      <c r="G39" s="36">
        <f t="shared" si="2"/>
        <v>153.57</v>
      </c>
      <c r="H39" s="36">
        <f t="shared" si="3"/>
        <v>153.57</v>
      </c>
      <c r="I39" s="36">
        <f t="shared" si="4"/>
        <v>153.72</v>
      </c>
      <c r="J39" s="36">
        <f t="shared" si="5"/>
        <v>153.76</v>
      </c>
      <c r="K39" s="36">
        <f t="shared" si="6"/>
        <v>153.85</v>
      </c>
      <c r="L39" s="36">
        <f t="shared" si="7"/>
        <v>153.94</v>
      </c>
      <c r="M39" s="36">
        <f t="shared" si="8"/>
        <v>153.94</v>
      </c>
      <c r="N39" s="36">
        <f t="shared" si="9"/>
        <v>153.94</v>
      </c>
      <c r="O39" s="36">
        <f t="shared" si="10"/>
        <v>154.04</v>
      </c>
      <c r="P39" s="36">
        <f t="shared" si="11"/>
        <v>154.12</v>
      </c>
      <c r="Q39" s="36">
        <f t="shared" si="12"/>
        <v>154.22</v>
      </c>
      <c r="R39" s="36">
        <f t="shared" si="13"/>
        <v>154.32</v>
      </c>
      <c r="S39" s="36">
        <f t="shared" si="14"/>
        <v>154.41999999999999</v>
      </c>
      <c r="T39" s="36">
        <f t="shared" si="15"/>
        <v>154.41999999999999</v>
      </c>
      <c r="U39" s="36">
        <f t="shared" si="16"/>
        <v>154.41999999999999</v>
      </c>
      <c r="V39" s="36">
        <f t="shared" si="17"/>
        <v>154.51</v>
      </c>
      <c r="W39" s="36">
        <f t="shared" si="18"/>
        <v>154.61000000000001</v>
      </c>
      <c r="X39" s="36">
        <f t="shared" si="19"/>
        <v>154.69999999999999</v>
      </c>
      <c r="Y39" s="36">
        <f t="shared" si="20"/>
        <v>154.80000000000001</v>
      </c>
      <c r="Z39" s="36">
        <f t="shared" si="21"/>
        <v>154.88</v>
      </c>
      <c r="AA39" s="36">
        <f t="shared" si="22"/>
        <v>154.88</v>
      </c>
      <c r="AB39" s="36">
        <f t="shared" si="23"/>
        <v>154.88</v>
      </c>
      <c r="AC39" s="36">
        <f t="shared" si="24"/>
        <v>154.97999999999999</v>
      </c>
      <c r="AD39" s="36">
        <f t="shared" si="25"/>
        <v>155.11000000000001</v>
      </c>
      <c r="AE39" s="36">
        <f t="shared" si="26"/>
        <v>155.11000000000001</v>
      </c>
      <c r="AF39" s="36">
        <f t="shared" si="27"/>
        <v>155.26</v>
      </c>
      <c r="AG39" s="36">
        <f t="shared" si="28"/>
        <v>155.36000000000001</v>
      </c>
      <c r="AH39" s="36">
        <f t="shared" si="29"/>
        <v>155.36000000000001</v>
      </c>
      <c r="AI39" s="36">
        <f t="shared" si="30"/>
        <v>155.36000000000001</v>
      </c>
      <c r="AJ39" s="36">
        <f t="shared" si="31"/>
        <v>155.36000000000001</v>
      </c>
    </row>
    <row r="40" spans="1:36" outlineLevel="1">
      <c r="A40" s="33"/>
      <c r="B40" s="62" t="s">
        <v>44</v>
      </c>
      <c r="C40" s="36"/>
      <c r="D40" s="36"/>
      <c r="E40" s="36">
        <f t="shared" si="0"/>
        <v>34.200000000000003</v>
      </c>
      <c r="F40" s="36">
        <f t="shared" si="1"/>
        <v>34.200000000000003</v>
      </c>
      <c r="G40" s="36">
        <f t="shared" si="2"/>
        <v>34.200000000000003</v>
      </c>
      <c r="H40" s="36">
        <f t="shared" si="3"/>
        <v>34.200000000000003</v>
      </c>
      <c r="I40" s="36">
        <f t="shared" si="4"/>
        <v>34.302</v>
      </c>
      <c r="J40" s="36">
        <f t="shared" si="5"/>
        <v>34.46</v>
      </c>
      <c r="K40" s="36">
        <f t="shared" si="6"/>
        <v>34.636000000000003</v>
      </c>
      <c r="L40" s="36">
        <f t="shared" si="7"/>
        <v>34.710999999999999</v>
      </c>
      <c r="M40" s="36">
        <f t="shared" si="8"/>
        <v>34.710999999999999</v>
      </c>
      <c r="N40" s="36">
        <f t="shared" si="9"/>
        <v>34.710999999999999</v>
      </c>
      <c r="O40" s="36">
        <f t="shared" si="10"/>
        <v>34.81</v>
      </c>
      <c r="P40" s="36">
        <f t="shared" si="11"/>
        <v>34.902000000000001</v>
      </c>
      <c r="Q40" s="36">
        <f t="shared" si="12"/>
        <v>35.154000000000003</v>
      </c>
      <c r="R40" s="36">
        <f t="shared" si="13"/>
        <v>35.353000000000002</v>
      </c>
      <c r="S40" s="36">
        <f t="shared" si="14"/>
        <v>35.457999999999998</v>
      </c>
      <c r="T40" s="36">
        <f t="shared" si="15"/>
        <v>35.457999999999998</v>
      </c>
      <c r="U40" s="36">
        <f t="shared" si="16"/>
        <v>35.457999999999998</v>
      </c>
      <c r="V40" s="36">
        <f t="shared" si="17"/>
        <v>35.567999999999998</v>
      </c>
      <c r="W40" s="36">
        <f t="shared" si="18"/>
        <v>35.808999999999997</v>
      </c>
      <c r="X40" s="36">
        <f t="shared" si="19"/>
        <v>35.930999999999997</v>
      </c>
      <c r="Y40" s="36">
        <f t="shared" si="20"/>
        <v>36.011000000000003</v>
      </c>
      <c r="Z40" s="36">
        <f t="shared" si="21"/>
        <v>36.073999999999998</v>
      </c>
      <c r="AA40" s="36">
        <f t="shared" si="22"/>
        <v>36.073999999999998</v>
      </c>
      <c r="AB40" s="36">
        <f t="shared" si="23"/>
        <v>36.073999999999998</v>
      </c>
      <c r="AC40" s="36">
        <f t="shared" si="24"/>
        <v>36.244999999999997</v>
      </c>
      <c r="AD40" s="36">
        <f t="shared" si="25"/>
        <v>36.484999999999999</v>
      </c>
      <c r="AE40" s="36">
        <f t="shared" si="26"/>
        <v>36.484999999999999</v>
      </c>
      <c r="AF40" s="36">
        <f t="shared" si="27"/>
        <v>36.959000000000003</v>
      </c>
      <c r="AG40" s="36">
        <f t="shared" si="28"/>
        <v>37.033999999999999</v>
      </c>
      <c r="AH40" s="36">
        <f t="shared" si="29"/>
        <v>37.033999999999999</v>
      </c>
      <c r="AI40" s="36">
        <f t="shared" si="30"/>
        <v>37.033999999999999</v>
      </c>
      <c r="AJ40" s="36">
        <f t="shared" si="31"/>
        <v>37.033999999999999</v>
      </c>
    </row>
    <row r="41" spans="1:36" outlineLevel="1">
      <c r="A41" s="33"/>
      <c r="B41" s="62" t="s">
        <v>43</v>
      </c>
      <c r="C41" s="36"/>
      <c r="D41" s="36"/>
      <c r="E41" s="36">
        <f t="shared" si="0"/>
        <v>2.2056</v>
      </c>
      <c r="F41" s="36">
        <f t="shared" si="1"/>
        <v>2.2056</v>
      </c>
      <c r="G41" s="36">
        <f t="shared" si="2"/>
        <v>2.2056</v>
      </c>
      <c r="H41" s="36">
        <f t="shared" si="3"/>
        <v>2.2056</v>
      </c>
      <c r="I41" s="36">
        <f t="shared" si="4"/>
        <v>2.2120000000000002</v>
      </c>
      <c r="J41" s="36">
        <f t="shared" si="5"/>
        <v>2.2153</v>
      </c>
      <c r="K41" s="36">
        <f t="shared" si="6"/>
        <v>2.2406000000000001</v>
      </c>
      <c r="L41" s="36">
        <f t="shared" si="7"/>
        <v>2.2427999999999999</v>
      </c>
      <c r="M41" s="36">
        <f t="shared" si="8"/>
        <v>2.2427999999999999</v>
      </c>
      <c r="N41" s="36">
        <f t="shared" si="9"/>
        <v>2.2427999999999999</v>
      </c>
      <c r="O41" s="36">
        <f t="shared" si="10"/>
        <v>2.2477</v>
      </c>
      <c r="P41" s="36">
        <f t="shared" si="11"/>
        <v>2.2492999999999999</v>
      </c>
      <c r="Q41" s="36">
        <f t="shared" si="12"/>
        <v>2.2547000000000001</v>
      </c>
      <c r="R41" s="36">
        <f t="shared" si="13"/>
        <v>2.2854999999999999</v>
      </c>
      <c r="S41" s="36">
        <f t="shared" si="14"/>
        <v>2.3016999999999999</v>
      </c>
      <c r="T41" s="36">
        <f t="shared" si="15"/>
        <v>2.3016999999999999</v>
      </c>
      <c r="U41" s="36">
        <f t="shared" si="16"/>
        <v>2.3016999999999999</v>
      </c>
      <c r="V41" s="36">
        <f t="shared" si="17"/>
        <v>2.3062999999999998</v>
      </c>
      <c r="W41" s="36">
        <f t="shared" si="18"/>
        <v>2.3129</v>
      </c>
      <c r="X41" s="36">
        <f t="shared" si="19"/>
        <v>2.3332999999999999</v>
      </c>
      <c r="Y41" s="36">
        <f t="shared" si="20"/>
        <v>2.3348</v>
      </c>
      <c r="Z41" s="36">
        <f t="shared" si="21"/>
        <v>2.3363</v>
      </c>
      <c r="AA41" s="36">
        <f t="shared" si="22"/>
        <v>2.3363</v>
      </c>
      <c r="AB41" s="36">
        <f t="shared" si="23"/>
        <v>2.3363</v>
      </c>
      <c r="AC41" s="36">
        <f t="shared" si="24"/>
        <v>2.3409</v>
      </c>
      <c r="AD41" s="36">
        <f t="shared" si="25"/>
        <v>2.3492000000000002</v>
      </c>
      <c r="AE41" s="36">
        <f t="shared" si="26"/>
        <v>2.3492000000000002</v>
      </c>
      <c r="AF41" s="36">
        <f t="shared" si="27"/>
        <v>2.3972000000000002</v>
      </c>
      <c r="AG41" s="36">
        <f t="shared" si="28"/>
        <v>2.4114</v>
      </c>
      <c r="AH41" s="36">
        <f t="shared" si="29"/>
        <v>2.4114</v>
      </c>
      <c r="AI41" s="36">
        <f t="shared" si="30"/>
        <v>2.4114</v>
      </c>
      <c r="AJ41" s="36">
        <f t="shared" si="31"/>
        <v>2.4114</v>
      </c>
    </row>
    <row r="42" spans="1:36" outlineLevel="1">
      <c r="A42" s="33"/>
      <c r="B42" s="39" t="s">
        <v>1</v>
      </c>
      <c r="C42" s="36"/>
      <c r="D42" s="36"/>
      <c r="E42" s="36">
        <f t="shared" si="0"/>
        <v>720.18</v>
      </c>
      <c r="F42" s="36">
        <f t="shared" si="1"/>
        <v>720.18</v>
      </c>
      <c r="G42" s="36">
        <f t="shared" si="2"/>
        <v>720.18</v>
      </c>
      <c r="H42" s="36">
        <f t="shared" si="3"/>
        <v>720.18</v>
      </c>
      <c r="I42" s="36">
        <f t="shared" si="4"/>
        <v>721.37</v>
      </c>
      <c r="J42" s="36">
        <f t="shared" si="5"/>
        <v>721.66</v>
      </c>
      <c r="K42" s="36">
        <f t="shared" si="6"/>
        <v>722.06</v>
      </c>
      <c r="L42" s="36">
        <f t="shared" si="7"/>
        <v>722.52</v>
      </c>
      <c r="M42" s="36">
        <f t="shared" si="8"/>
        <v>722.52</v>
      </c>
      <c r="N42" s="36">
        <f t="shared" si="9"/>
        <v>722.52</v>
      </c>
      <c r="O42" s="36">
        <f t="shared" si="10"/>
        <v>723.25</v>
      </c>
      <c r="P42" s="36">
        <f t="shared" si="11"/>
        <v>723.71</v>
      </c>
      <c r="Q42" s="36">
        <f t="shared" si="12"/>
        <v>724.15</v>
      </c>
      <c r="R42" s="36">
        <f t="shared" si="13"/>
        <v>724.62</v>
      </c>
      <c r="S42" s="36">
        <f t="shared" si="14"/>
        <v>725.11</v>
      </c>
      <c r="T42" s="36">
        <f t="shared" si="15"/>
        <v>725.11</v>
      </c>
      <c r="U42" s="36">
        <f t="shared" si="16"/>
        <v>725.11</v>
      </c>
      <c r="V42" s="36">
        <f t="shared" si="17"/>
        <v>726.04</v>
      </c>
      <c r="W42" s="36">
        <f t="shared" si="18"/>
        <v>726.45</v>
      </c>
      <c r="X42" s="36">
        <f t="shared" si="19"/>
        <v>726.86</v>
      </c>
      <c r="Y42" s="36">
        <f t="shared" si="20"/>
        <v>727.23</v>
      </c>
      <c r="Z42" s="36">
        <f t="shared" si="21"/>
        <v>727.65</v>
      </c>
      <c r="AA42" s="36">
        <f t="shared" si="22"/>
        <v>727.65</v>
      </c>
      <c r="AB42" s="36">
        <f t="shared" si="23"/>
        <v>727.65</v>
      </c>
      <c r="AC42" s="36">
        <f t="shared" si="24"/>
        <v>728.33</v>
      </c>
      <c r="AD42" s="36">
        <f t="shared" si="25"/>
        <v>728.77</v>
      </c>
      <c r="AE42" s="36">
        <f t="shared" si="26"/>
        <v>728.77</v>
      </c>
      <c r="AF42" s="36">
        <f t="shared" si="27"/>
        <v>729.57</v>
      </c>
      <c r="AG42" s="36">
        <f t="shared" si="28"/>
        <v>729.99</v>
      </c>
      <c r="AH42" s="36">
        <f t="shared" si="29"/>
        <v>729.99</v>
      </c>
      <c r="AI42" s="36">
        <f t="shared" si="30"/>
        <v>729.99</v>
      </c>
      <c r="AJ42" s="36">
        <f t="shared" si="31"/>
        <v>729.99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646.08000000000004</v>
      </c>
      <c r="F43" s="36">
        <f t="shared" si="1"/>
        <v>646.08000000000004</v>
      </c>
      <c r="G43" s="36">
        <f t="shared" si="2"/>
        <v>646.08000000000004</v>
      </c>
      <c r="H43" s="36">
        <f t="shared" si="3"/>
        <v>646.08000000000004</v>
      </c>
      <c r="I43" s="36">
        <f t="shared" si="4"/>
        <v>647.08000000000004</v>
      </c>
      <c r="J43" s="36">
        <f t="shared" si="5"/>
        <v>647.33000000000004</v>
      </c>
      <c r="K43" s="36">
        <f t="shared" si="6"/>
        <v>647.73</v>
      </c>
      <c r="L43" s="36">
        <f t="shared" si="7"/>
        <v>648.17999999999995</v>
      </c>
      <c r="M43" s="36">
        <f t="shared" si="8"/>
        <v>648.17999999999995</v>
      </c>
      <c r="N43" s="36">
        <f t="shared" si="9"/>
        <v>648.17999999999995</v>
      </c>
      <c r="O43" s="36">
        <f t="shared" si="10"/>
        <v>648.89</v>
      </c>
      <c r="P43" s="36">
        <f t="shared" si="11"/>
        <v>649.37</v>
      </c>
      <c r="Q43" s="36">
        <f t="shared" si="12"/>
        <v>649.79999999999995</v>
      </c>
      <c r="R43" s="36">
        <f t="shared" si="13"/>
        <v>650.29999999999995</v>
      </c>
      <c r="S43" s="36">
        <f t="shared" si="14"/>
        <v>650.79999999999995</v>
      </c>
      <c r="T43" s="36">
        <f t="shared" si="15"/>
        <v>650.79999999999995</v>
      </c>
      <c r="U43" s="36">
        <f t="shared" si="16"/>
        <v>650.79999999999995</v>
      </c>
      <c r="V43" s="36">
        <f t="shared" si="17"/>
        <v>651.55999999999995</v>
      </c>
      <c r="W43" s="36">
        <f t="shared" si="18"/>
        <v>652.01</v>
      </c>
      <c r="X43" s="36">
        <f t="shared" si="19"/>
        <v>652.42999999999995</v>
      </c>
      <c r="Y43" s="36">
        <f t="shared" si="20"/>
        <v>652.84</v>
      </c>
      <c r="Z43" s="36">
        <f t="shared" si="21"/>
        <v>653.27</v>
      </c>
      <c r="AA43" s="36">
        <f t="shared" si="22"/>
        <v>653.27</v>
      </c>
      <c r="AB43" s="36">
        <f t="shared" si="23"/>
        <v>653.27</v>
      </c>
      <c r="AC43" s="36">
        <f t="shared" si="24"/>
        <v>654.09</v>
      </c>
      <c r="AD43" s="36">
        <f t="shared" si="25"/>
        <v>654.53</v>
      </c>
      <c r="AE43" s="36">
        <f t="shared" si="26"/>
        <v>654.53</v>
      </c>
      <c r="AF43" s="36">
        <f t="shared" si="27"/>
        <v>655.37</v>
      </c>
      <c r="AG43" s="36">
        <f t="shared" si="28"/>
        <v>655.89</v>
      </c>
      <c r="AH43" s="36">
        <f t="shared" si="29"/>
        <v>655.89</v>
      </c>
      <c r="AI43" s="36">
        <f t="shared" si="30"/>
        <v>655.89</v>
      </c>
      <c r="AJ43" s="36">
        <f t="shared" si="31"/>
        <v>655.89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1739.9</v>
      </c>
      <c r="F44" s="36">
        <f t="shared" si="1"/>
        <v>1739.9</v>
      </c>
      <c r="G44" s="36">
        <f t="shared" si="2"/>
        <v>1739.9</v>
      </c>
      <c r="H44" s="36">
        <f t="shared" si="3"/>
        <v>1739.9</v>
      </c>
      <c r="I44" s="36">
        <f t="shared" si="4"/>
        <v>1739.9</v>
      </c>
      <c r="J44" s="36">
        <f t="shared" si="5"/>
        <v>1745.2</v>
      </c>
      <c r="K44" s="36">
        <f t="shared" si="6"/>
        <v>1746.1</v>
      </c>
      <c r="L44" s="36">
        <f t="shared" si="7"/>
        <v>1747.6</v>
      </c>
      <c r="M44" s="36">
        <f t="shared" si="8"/>
        <v>1747.6</v>
      </c>
      <c r="N44" s="36">
        <f t="shared" si="9"/>
        <v>1747.6</v>
      </c>
      <c r="O44" s="36">
        <f t="shared" si="10"/>
        <v>1750.6</v>
      </c>
      <c r="P44" s="36">
        <f t="shared" si="11"/>
        <v>1752</v>
      </c>
      <c r="Q44" s="36">
        <f t="shared" si="12"/>
        <v>1753.4</v>
      </c>
      <c r="R44" s="36">
        <f t="shared" si="13"/>
        <v>1754.8</v>
      </c>
      <c r="S44" s="36">
        <f t="shared" si="14"/>
        <v>1755.9</v>
      </c>
      <c r="T44" s="36">
        <f t="shared" si="15"/>
        <v>1755.9</v>
      </c>
      <c r="U44" s="36">
        <f t="shared" si="16"/>
        <v>1755.9</v>
      </c>
      <c r="V44" s="36">
        <f t="shared" si="17"/>
        <v>1758.7</v>
      </c>
      <c r="W44" s="36">
        <f t="shared" si="18"/>
        <v>1760.3</v>
      </c>
      <c r="X44" s="36">
        <f t="shared" si="19"/>
        <v>1761.8</v>
      </c>
      <c r="Y44" s="36">
        <f t="shared" si="20"/>
        <v>1763.3</v>
      </c>
      <c r="Z44" s="36">
        <f t="shared" si="21"/>
        <v>1764.4</v>
      </c>
      <c r="AA44" s="36">
        <f t="shared" si="22"/>
        <v>1764.4</v>
      </c>
      <c r="AB44" s="36">
        <f t="shared" si="23"/>
        <v>1764.4</v>
      </c>
      <c r="AC44" s="36">
        <f t="shared" si="24"/>
        <v>1767.2</v>
      </c>
      <c r="AD44" s="36">
        <f t="shared" si="25"/>
        <v>1769.1</v>
      </c>
      <c r="AE44" s="36">
        <f t="shared" si="26"/>
        <v>1769.1</v>
      </c>
      <c r="AF44" s="36">
        <f t="shared" si="27"/>
        <v>1771.9</v>
      </c>
      <c r="AG44" s="36">
        <f t="shared" si="28"/>
        <v>1773.2</v>
      </c>
      <c r="AH44" s="36">
        <f t="shared" si="29"/>
        <v>1773.2</v>
      </c>
      <c r="AI44" s="36">
        <f t="shared" si="30"/>
        <v>1773.2</v>
      </c>
      <c r="AJ44" s="36">
        <f t="shared" si="31"/>
        <v>1773.2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26.524000000000001</v>
      </c>
      <c r="F45" s="36">
        <f t="shared" si="1"/>
        <v>26.524000000000001</v>
      </c>
      <c r="G45" s="36">
        <f t="shared" si="2"/>
        <v>26.524000000000001</v>
      </c>
      <c r="H45" s="36">
        <f t="shared" si="3"/>
        <v>26.524000000000001</v>
      </c>
      <c r="I45" s="36">
        <f t="shared" si="4"/>
        <v>26.547999999999998</v>
      </c>
      <c r="J45" s="36">
        <f t="shared" si="5"/>
        <v>26.567</v>
      </c>
      <c r="K45" s="36">
        <f t="shared" si="6"/>
        <v>26.539000000000001</v>
      </c>
      <c r="L45" s="36">
        <f t="shared" si="7"/>
        <v>26.603000000000002</v>
      </c>
      <c r="M45" s="36">
        <f t="shared" si="8"/>
        <v>26.603000000000002</v>
      </c>
      <c r="N45" s="36">
        <f t="shared" si="9"/>
        <v>26.603000000000002</v>
      </c>
      <c r="O45" s="36">
        <f t="shared" si="10"/>
        <v>26.611000000000001</v>
      </c>
      <c r="P45" s="36">
        <f t="shared" si="11"/>
        <v>26.623999999999999</v>
      </c>
      <c r="Q45" s="36">
        <f t="shared" si="12"/>
        <v>26.638000000000002</v>
      </c>
      <c r="R45" s="36">
        <f t="shared" si="13"/>
        <v>26.652999999999999</v>
      </c>
      <c r="S45" s="36">
        <f t="shared" si="14"/>
        <v>26.683</v>
      </c>
      <c r="T45" s="36">
        <f t="shared" si="15"/>
        <v>26.683</v>
      </c>
      <c r="U45" s="36">
        <f t="shared" si="16"/>
        <v>26.683</v>
      </c>
      <c r="V45" s="36">
        <f t="shared" si="17"/>
        <v>26.698</v>
      </c>
      <c r="W45" s="36">
        <f t="shared" si="18"/>
        <v>26.713000000000001</v>
      </c>
      <c r="X45" s="36">
        <f t="shared" si="19"/>
        <v>26.721</v>
      </c>
      <c r="Y45" s="36">
        <f t="shared" si="20"/>
        <v>26.731000000000002</v>
      </c>
      <c r="Z45" s="36">
        <f t="shared" si="21"/>
        <v>26.734000000000002</v>
      </c>
      <c r="AA45" s="36">
        <f t="shared" si="22"/>
        <v>26.734000000000002</v>
      </c>
      <c r="AB45" s="36">
        <f t="shared" si="23"/>
        <v>26.734000000000002</v>
      </c>
      <c r="AC45" s="36">
        <f t="shared" si="24"/>
        <v>26.739000000000001</v>
      </c>
      <c r="AD45" s="36">
        <f t="shared" si="25"/>
        <v>26.757000000000001</v>
      </c>
      <c r="AE45" s="36">
        <f t="shared" si="26"/>
        <v>26.757000000000001</v>
      </c>
      <c r="AF45" s="36">
        <f t="shared" si="27"/>
        <v>26.783000000000001</v>
      </c>
      <c r="AG45" s="36">
        <f t="shared" si="28"/>
        <v>26.79</v>
      </c>
      <c r="AH45" s="36">
        <f t="shared" si="29"/>
        <v>26.79</v>
      </c>
      <c r="AI45" s="36">
        <f t="shared" si="30"/>
        <v>26.79</v>
      </c>
      <c r="AJ45" s="36">
        <f t="shared" si="31"/>
        <v>26.79</v>
      </c>
    </row>
    <row r="46" spans="1:36" outlineLevel="1">
      <c r="A46" s="33"/>
      <c r="B46" s="39" t="s">
        <v>14</v>
      </c>
      <c r="C46" s="36"/>
      <c r="D46" s="36"/>
      <c r="E46" s="36">
        <f t="shared" si="0"/>
        <v>4.7629000000000001</v>
      </c>
      <c r="F46" s="36">
        <f t="shared" si="1"/>
        <v>4.7629000000000001</v>
      </c>
      <c r="G46" s="36">
        <f t="shared" si="2"/>
        <v>4.7629000000000001</v>
      </c>
      <c r="H46" s="36">
        <f t="shared" si="3"/>
        <v>4.7629000000000001</v>
      </c>
      <c r="I46" s="36">
        <f t="shared" si="4"/>
        <v>4.7820999999999998</v>
      </c>
      <c r="J46" s="36">
        <f t="shared" si="5"/>
        <v>4.7862999999999998</v>
      </c>
      <c r="K46" s="36">
        <f t="shared" si="6"/>
        <v>4.7926000000000002</v>
      </c>
      <c r="L46" s="36">
        <f t="shared" si="7"/>
        <v>4.7984999999999998</v>
      </c>
      <c r="M46" s="36">
        <f t="shared" si="8"/>
        <v>4.7984999999999998</v>
      </c>
      <c r="N46" s="36">
        <f t="shared" si="9"/>
        <v>4.7984999999999998</v>
      </c>
      <c r="O46" s="36">
        <f t="shared" si="10"/>
        <v>4.8128000000000002</v>
      </c>
      <c r="P46" s="36">
        <f t="shared" si="11"/>
        <v>4.8175999999999997</v>
      </c>
      <c r="Q46" s="36">
        <f t="shared" si="12"/>
        <v>4.8228999999999997</v>
      </c>
      <c r="R46" s="36">
        <f t="shared" si="13"/>
        <v>4.8281999999999998</v>
      </c>
      <c r="S46" s="36">
        <f t="shared" si="14"/>
        <v>4.8337000000000003</v>
      </c>
      <c r="T46" s="36">
        <f t="shared" si="15"/>
        <v>4.8337000000000003</v>
      </c>
      <c r="U46" s="36">
        <f t="shared" si="16"/>
        <v>4.8337000000000003</v>
      </c>
      <c r="V46" s="36">
        <f t="shared" si="17"/>
        <v>4.8489000000000004</v>
      </c>
      <c r="W46" s="36">
        <f t="shared" si="18"/>
        <v>4.8540999999999999</v>
      </c>
      <c r="X46" s="36">
        <f t="shared" si="19"/>
        <v>4.8590999999999998</v>
      </c>
      <c r="Y46" s="36">
        <f t="shared" si="20"/>
        <v>4.8646000000000003</v>
      </c>
      <c r="Z46" s="36">
        <f t="shared" si="21"/>
        <v>4.87</v>
      </c>
      <c r="AA46" s="36">
        <f t="shared" si="22"/>
        <v>4.87</v>
      </c>
      <c r="AB46" s="36">
        <f t="shared" si="23"/>
        <v>4.87</v>
      </c>
      <c r="AC46" s="36">
        <f t="shared" si="24"/>
        <v>4.8846999999999996</v>
      </c>
      <c r="AD46" s="36">
        <f t="shared" si="25"/>
        <v>4.8893000000000004</v>
      </c>
      <c r="AE46" s="36">
        <f t="shared" si="26"/>
        <v>4.8893000000000004</v>
      </c>
      <c r="AF46" s="36">
        <f t="shared" si="27"/>
        <v>4.8986999999999998</v>
      </c>
      <c r="AG46" s="36">
        <f t="shared" si="28"/>
        <v>4.9034000000000004</v>
      </c>
      <c r="AH46" s="36">
        <f t="shared" si="29"/>
        <v>4.9034000000000004</v>
      </c>
      <c r="AI46" s="36">
        <f t="shared" si="30"/>
        <v>4.9034000000000004</v>
      </c>
      <c r="AJ46" s="36">
        <f t="shared" si="31"/>
        <v>4.9034000000000004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72.472999999999999</v>
      </c>
      <c r="F47" s="36">
        <f t="shared" si="1"/>
        <v>72.472999999999999</v>
      </c>
      <c r="G47" s="36">
        <f t="shared" si="2"/>
        <v>72.472999999999999</v>
      </c>
      <c r="H47" s="36">
        <f t="shared" si="3"/>
        <v>72.472999999999999</v>
      </c>
      <c r="I47" s="36">
        <f t="shared" si="4"/>
        <v>72.474000000000004</v>
      </c>
      <c r="J47" s="36">
        <f t="shared" si="5"/>
        <v>72.474000000000004</v>
      </c>
      <c r="K47" s="36">
        <f t="shared" si="6"/>
        <v>72.534999999999997</v>
      </c>
      <c r="L47" s="36">
        <f t="shared" si="7"/>
        <v>72.534999999999997</v>
      </c>
      <c r="M47" s="36">
        <f t="shared" si="8"/>
        <v>72.534999999999997</v>
      </c>
      <c r="N47" s="36">
        <f t="shared" si="9"/>
        <v>72.534999999999997</v>
      </c>
      <c r="O47" s="36">
        <f t="shared" si="10"/>
        <v>72.536000000000001</v>
      </c>
      <c r="P47" s="36">
        <f t="shared" si="11"/>
        <v>72.536000000000001</v>
      </c>
      <c r="Q47" s="36">
        <f t="shared" si="12"/>
        <v>72.537000000000006</v>
      </c>
      <c r="R47" s="36">
        <f t="shared" si="13"/>
        <v>72.537000000000006</v>
      </c>
      <c r="S47" s="36">
        <f t="shared" si="14"/>
        <v>72.537000000000006</v>
      </c>
      <c r="T47" s="36">
        <f t="shared" si="15"/>
        <v>72.537000000000006</v>
      </c>
      <c r="U47" s="36">
        <f t="shared" si="16"/>
        <v>72.537000000000006</v>
      </c>
      <c r="V47" s="36">
        <f t="shared" si="17"/>
        <v>72.537999999999997</v>
      </c>
      <c r="W47" s="36">
        <f t="shared" si="18"/>
        <v>72.539000000000001</v>
      </c>
      <c r="X47" s="36">
        <f t="shared" si="19"/>
        <v>72.539000000000001</v>
      </c>
      <c r="Y47" s="36">
        <f t="shared" si="20"/>
        <v>72.540000000000006</v>
      </c>
      <c r="Z47" s="36">
        <f t="shared" si="21"/>
        <v>72.540000000000006</v>
      </c>
      <c r="AA47" s="36">
        <f t="shared" si="22"/>
        <v>72.540000000000006</v>
      </c>
      <c r="AB47" s="36">
        <f t="shared" si="23"/>
        <v>72.540000000000006</v>
      </c>
      <c r="AC47" s="36">
        <f t="shared" si="24"/>
        <v>72.540999999999997</v>
      </c>
      <c r="AD47" s="36">
        <f t="shared" si="25"/>
        <v>72.540999999999997</v>
      </c>
      <c r="AE47" s="36">
        <f t="shared" si="26"/>
        <v>72.540999999999997</v>
      </c>
      <c r="AF47" s="36">
        <f t="shared" si="27"/>
        <v>72.540999999999997</v>
      </c>
      <c r="AG47" s="36">
        <f t="shared" si="28"/>
        <v>72.542000000000002</v>
      </c>
      <c r="AH47" s="36">
        <f t="shared" si="29"/>
        <v>72.542000000000002</v>
      </c>
      <c r="AI47" s="36">
        <f t="shared" si="30"/>
        <v>72.542000000000002</v>
      </c>
      <c r="AJ47" s="36">
        <f t="shared" si="31"/>
        <v>72.542000000000002</v>
      </c>
    </row>
    <row r="48" spans="1:36" outlineLevel="1">
      <c r="A48" s="33"/>
      <c r="B48" s="39" t="s">
        <v>16</v>
      </c>
      <c r="C48" s="36"/>
      <c r="D48" s="36"/>
      <c r="E48" s="36">
        <f t="shared" si="0"/>
        <v>386.51</v>
      </c>
      <c r="F48" s="36">
        <f t="shared" si="1"/>
        <v>386.51</v>
      </c>
      <c r="G48" s="36">
        <f t="shared" si="2"/>
        <v>386.51</v>
      </c>
      <c r="H48" s="36">
        <f t="shared" si="3"/>
        <v>386.51</v>
      </c>
      <c r="I48" s="36">
        <f t="shared" si="4"/>
        <v>387.6</v>
      </c>
      <c r="J48" s="36">
        <f t="shared" si="5"/>
        <v>387.8</v>
      </c>
      <c r="K48" s="36">
        <f t="shared" si="6"/>
        <v>388.07</v>
      </c>
      <c r="L48" s="36">
        <f t="shared" si="7"/>
        <v>388.33</v>
      </c>
      <c r="M48" s="36">
        <f t="shared" si="8"/>
        <v>388.33</v>
      </c>
      <c r="N48" s="36">
        <f t="shared" si="9"/>
        <v>388.33</v>
      </c>
      <c r="O48" s="36">
        <f t="shared" si="10"/>
        <v>389.02</v>
      </c>
      <c r="P48" s="36">
        <f t="shared" si="11"/>
        <v>389.27</v>
      </c>
      <c r="Q48" s="36">
        <f t="shared" si="12"/>
        <v>389.53</v>
      </c>
      <c r="R48" s="36">
        <f t="shared" si="13"/>
        <v>389.81</v>
      </c>
      <c r="S48" s="36">
        <f t="shared" si="14"/>
        <v>390.09</v>
      </c>
      <c r="T48" s="36">
        <f t="shared" si="15"/>
        <v>390.09</v>
      </c>
      <c r="U48" s="36">
        <f t="shared" si="16"/>
        <v>390.09</v>
      </c>
      <c r="V48" s="36">
        <f t="shared" si="17"/>
        <v>390.77</v>
      </c>
      <c r="W48" s="36">
        <f t="shared" si="18"/>
        <v>391.06</v>
      </c>
      <c r="X48" s="36">
        <f t="shared" si="19"/>
        <v>391.32</v>
      </c>
      <c r="Y48" s="36">
        <f t="shared" si="20"/>
        <v>391.58</v>
      </c>
      <c r="Z48" s="36">
        <f t="shared" si="21"/>
        <v>391.84</v>
      </c>
      <c r="AA48" s="36">
        <f t="shared" si="22"/>
        <v>391.84</v>
      </c>
      <c r="AB48" s="36">
        <f t="shared" si="23"/>
        <v>391.84</v>
      </c>
      <c r="AC48" s="36">
        <f t="shared" si="24"/>
        <v>392.62</v>
      </c>
      <c r="AD48" s="36">
        <f t="shared" si="25"/>
        <v>392.9</v>
      </c>
      <c r="AE48" s="36">
        <f t="shared" si="26"/>
        <v>392.9</v>
      </c>
      <c r="AF48" s="36">
        <f t="shared" si="27"/>
        <v>393.42</v>
      </c>
      <c r="AG48" s="36">
        <f t="shared" si="28"/>
        <v>393.7</v>
      </c>
      <c r="AH48" s="36">
        <f t="shared" si="29"/>
        <v>393.7</v>
      </c>
      <c r="AI48" s="36">
        <f t="shared" si="30"/>
        <v>393.7</v>
      </c>
      <c r="AJ48" s="36">
        <f t="shared" si="31"/>
        <v>393.7</v>
      </c>
    </row>
    <row r="49" spans="1:36" outlineLevel="1">
      <c r="A49" s="33"/>
      <c r="B49" s="39" t="s">
        <v>17</v>
      </c>
      <c r="C49" s="36"/>
      <c r="D49" s="36"/>
      <c r="E49" s="36">
        <f t="shared" si="0"/>
        <v>174.06598</v>
      </c>
      <c r="F49" s="36">
        <f t="shared" ref="F49:F58" si="32">IF(F21=0,E49,F21)</f>
        <v>174.06598</v>
      </c>
      <c r="G49" s="36">
        <f t="shared" si="2"/>
        <v>174.06598</v>
      </c>
      <c r="H49" s="36">
        <f t="shared" si="3"/>
        <v>174.06598</v>
      </c>
      <c r="I49" s="36">
        <f t="shared" si="4"/>
        <v>176.02780000000001</v>
      </c>
      <c r="J49" s="36">
        <f t="shared" si="5"/>
        <v>176.41579999999999</v>
      </c>
      <c r="K49" s="36">
        <f t="shared" si="6"/>
        <v>176.91942</v>
      </c>
      <c r="L49" s="36">
        <f t="shared" si="7"/>
        <v>177.40531999999999</v>
      </c>
      <c r="M49" s="36">
        <f t="shared" si="8"/>
        <v>177.40531999999999</v>
      </c>
      <c r="N49" s="36">
        <f t="shared" si="9"/>
        <v>177.40531999999999</v>
      </c>
      <c r="O49" s="36">
        <f t="shared" si="10"/>
        <v>178.85820000000001</v>
      </c>
      <c r="P49" s="36">
        <f t="shared" si="11"/>
        <v>179.36904000000001</v>
      </c>
      <c r="Q49" s="36">
        <f t="shared" si="12"/>
        <v>179.90234000000001</v>
      </c>
      <c r="R49" s="36">
        <f t="shared" si="13"/>
        <v>180.44837999999999</v>
      </c>
      <c r="S49" s="36">
        <f t="shared" si="14"/>
        <v>180.99286000000001</v>
      </c>
      <c r="T49" s="36">
        <f t="shared" si="15"/>
        <v>180.99286000000001</v>
      </c>
      <c r="U49" s="36">
        <f t="shared" si="16"/>
        <v>180.99286000000001</v>
      </c>
      <c r="V49" s="36">
        <f t="shared" si="17"/>
        <v>182.52054000000001</v>
      </c>
      <c r="W49" s="36">
        <f t="shared" si="18"/>
        <v>183.05052000000001</v>
      </c>
      <c r="X49" s="36">
        <f t="shared" si="19"/>
        <v>183.57012</v>
      </c>
      <c r="Y49" s="36">
        <f t="shared" si="20"/>
        <v>184.07293999999999</v>
      </c>
      <c r="Z49" s="36">
        <f t="shared" si="21"/>
        <v>184.56724</v>
      </c>
      <c r="AA49" s="36">
        <f t="shared" si="22"/>
        <v>184.56724</v>
      </c>
      <c r="AB49" s="36">
        <f t="shared" si="23"/>
        <v>184.56724</v>
      </c>
      <c r="AC49" s="36">
        <f t="shared" si="24"/>
        <v>186.07140000000001</v>
      </c>
      <c r="AD49" s="36">
        <f t="shared" si="25"/>
        <v>186.60411999999999</v>
      </c>
      <c r="AE49" s="36">
        <f t="shared" si="26"/>
        <v>186.60411999999999</v>
      </c>
      <c r="AF49" s="36">
        <f t="shared" si="27"/>
        <v>187.60473999999999</v>
      </c>
      <c r="AG49" s="36">
        <f t="shared" si="28"/>
        <v>188.16226</v>
      </c>
      <c r="AH49" s="36">
        <f t="shared" si="29"/>
        <v>188.16226</v>
      </c>
      <c r="AI49" s="36">
        <f t="shared" si="30"/>
        <v>188.16226</v>
      </c>
      <c r="AJ49" s="36">
        <f t="shared" si="31"/>
        <v>188.16226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4475.8</v>
      </c>
      <c r="F50" s="36">
        <f t="shared" si="32"/>
        <v>4475.8</v>
      </c>
      <c r="G50" s="36">
        <f t="shared" si="2"/>
        <v>4475.8</v>
      </c>
      <c r="H50" s="36">
        <f t="shared" si="3"/>
        <v>4475.8</v>
      </c>
      <c r="I50" s="36">
        <f t="shared" si="4"/>
        <v>4482</v>
      </c>
      <c r="J50" s="36">
        <f t="shared" si="5"/>
        <v>4486.8999999999996</v>
      </c>
      <c r="K50" s="36">
        <f t="shared" si="6"/>
        <v>4492.8</v>
      </c>
      <c r="L50" s="36">
        <f t="shared" si="7"/>
        <v>4499.2</v>
      </c>
      <c r="M50" s="36">
        <f t="shared" si="8"/>
        <v>4499.2</v>
      </c>
      <c r="N50" s="36">
        <f t="shared" si="9"/>
        <v>4499.2</v>
      </c>
      <c r="O50" s="36">
        <f t="shared" si="10"/>
        <v>4508</v>
      </c>
      <c r="P50" s="36">
        <f t="shared" si="11"/>
        <v>4514.2</v>
      </c>
      <c r="Q50" s="36">
        <f t="shared" si="12"/>
        <v>4520.6000000000004</v>
      </c>
      <c r="R50" s="36">
        <f t="shared" si="13"/>
        <v>4529.6000000000004</v>
      </c>
      <c r="S50" s="36">
        <f t="shared" si="14"/>
        <v>4533.3999999999996</v>
      </c>
      <c r="T50" s="36">
        <f t="shared" si="15"/>
        <v>4533.3999999999996</v>
      </c>
      <c r="U50" s="36">
        <f t="shared" si="16"/>
        <v>4533.3999999999996</v>
      </c>
      <c r="V50" s="36">
        <f t="shared" si="17"/>
        <v>4539.3999999999996</v>
      </c>
      <c r="W50" s="36">
        <f t="shared" si="18"/>
        <v>4546.3</v>
      </c>
      <c r="X50" s="36">
        <f t="shared" si="19"/>
        <v>4552.8</v>
      </c>
      <c r="Y50" s="36">
        <f t="shared" si="20"/>
        <v>4558.5</v>
      </c>
      <c r="Z50" s="36">
        <f t="shared" si="21"/>
        <v>4562.5</v>
      </c>
      <c r="AA50" s="36">
        <f t="shared" si="22"/>
        <v>4562.5</v>
      </c>
      <c r="AB50" s="36">
        <f t="shared" si="23"/>
        <v>4562.5</v>
      </c>
      <c r="AC50" s="36">
        <f t="shared" si="24"/>
        <v>4566.3999999999996</v>
      </c>
      <c r="AD50" s="36">
        <f t="shared" si="25"/>
        <v>4573.7</v>
      </c>
      <c r="AE50" s="36">
        <f t="shared" si="26"/>
        <v>4573.7</v>
      </c>
      <c r="AF50" s="36">
        <f t="shared" si="27"/>
        <v>4584.8999999999996</v>
      </c>
      <c r="AG50" s="36">
        <f t="shared" si="28"/>
        <v>4589.7</v>
      </c>
      <c r="AH50" s="36">
        <f t="shared" si="29"/>
        <v>4589.7</v>
      </c>
      <c r="AI50" s="36">
        <f t="shared" si="30"/>
        <v>4589.7</v>
      </c>
      <c r="AJ50" s="36">
        <f t="shared" si="31"/>
        <v>4589.7</v>
      </c>
    </row>
    <row r="51" spans="1:36" outlineLevel="1">
      <c r="A51" s="33"/>
      <c r="B51" s="63" t="s">
        <v>95</v>
      </c>
      <c r="C51" s="36"/>
      <c r="D51" s="36"/>
      <c r="E51" s="36">
        <f t="shared" si="0"/>
        <v>45.048000000000002</v>
      </c>
      <c r="F51" s="36">
        <f t="shared" si="32"/>
        <v>45.048000000000002</v>
      </c>
      <c r="G51" s="36">
        <f t="shared" si="2"/>
        <v>45.048000000000002</v>
      </c>
      <c r="H51" s="36">
        <f t="shared" si="3"/>
        <v>45.048000000000002</v>
      </c>
      <c r="I51" s="36">
        <f t="shared" si="4"/>
        <v>45.41</v>
      </c>
      <c r="J51" s="36">
        <f t="shared" si="5"/>
        <v>45.625</v>
      </c>
      <c r="K51" s="36">
        <f t="shared" si="6"/>
        <v>45.899000000000001</v>
      </c>
      <c r="L51" s="36">
        <f t="shared" si="7"/>
        <v>46.167999999999999</v>
      </c>
      <c r="M51" s="36">
        <f t="shared" si="8"/>
        <v>46.167999999999999</v>
      </c>
      <c r="N51" s="36">
        <f t="shared" si="9"/>
        <v>46.167999999999999</v>
      </c>
      <c r="O51" s="36">
        <f t="shared" si="10"/>
        <v>46.539000000000001</v>
      </c>
      <c r="P51" s="36">
        <f t="shared" si="11"/>
        <v>46.805999999999997</v>
      </c>
      <c r="Q51" s="36">
        <f t="shared" si="12"/>
        <v>47.061</v>
      </c>
      <c r="R51" s="36">
        <f t="shared" si="13"/>
        <v>47.32</v>
      </c>
      <c r="S51" s="36">
        <f t="shared" si="14"/>
        <v>47.581000000000003</v>
      </c>
      <c r="T51" s="36">
        <f t="shared" si="15"/>
        <v>47.581000000000003</v>
      </c>
      <c r="U51" s="36">
        <f t="shared" si="16"/>
        <v>47.581000000000003</v>
      </c>
      <c r="V51" s="36">
        <f t="shared" si="17"/>
        <v>47.862000000000002</v>
      </c>
      <c r="W51" s="36">
        <f t="shared" si="18"/>
        <v>48.149000000000001</v>
      </c>
      <c r="X51" s="36">
        <f t="shared" si="19"/>
        <v>48.42</v>
      </c>
      <c r="Y51" s="36">
        <f t="shared" si="20"/>
        <v>48.716000000000001</v>
      </c>
      <c r="Z51" s="36">
        <f t="shared" si="21"/>
        <v>48.890999999999998</v>
      </c>
      <c r="AA51" s="36">
        <f t="shared" si="22"/>
        <v>48.890999999999998</v>
      </c>
      <c r="AB51" s="36">
        <f t="shared" si="23"/>
        <v>48.890999999999998</v>
      </c>
      <c r="AC51" s="36">
        <f t="shared" si="24"/>
        <v>49.125999999999998</v>
      </c>
      <c r="AD51" s="36">
        <f t="shared" si="25"/>
        <v>49.44</v>
      </c>
      <c r="AE51" s="36">
        <f t="shared" si="26"/>
        <v>49.44</v>
      </c>
      <c r="AF51" s="36">
        <f t="shared" si="27"/>
        <v>49.798999999999999</v>
      </c>
      <c r="AG51" s="36">
        <f t="shared" si="28"/>
        <v>49.978000000000002</v>
      </c>
      <c r="AH51" s="36">
        <f t="shared" si="29"/>
        <v>49.978000000000002</v>
      </c>
      <c r="AI51" s="36">
        <f t="shared" si="30"/>
        <v>49.978000000000002</v>
      </c>
      <c r="AJ51" s="36">
        <f t="shared" si="31"/>
        <v>49.978000000000002</v>
      </c>
    </row>
    <row r="52" spans="1:36" outlineLevel="1">
      <c r="A52" s="33"/>
      <c r="B52" s="63" t="s">
        <v>99</v>
      </c>
      <c r="C52" s="36"/>
      <c r="D52" s="36"/>
      <c r="E52" s="36">
        <f t="shared" si="0"/>
        <v>200.96</v>
      </c>
      <c r="F52" s="36">
        <f t="shared" si="32"/>
        <v>200.96</v>
      </c>
      <c r="G52" s="36">
        <f t="shared" si="2"/>
        <v>200.96</v>
      </c>
      <c r="H52" s="36">
        <f t="shared" si="3"/>
        <v>200.96</v>
      </c>
      <c r="I52" s="36">
        <f t="shared" si="4"/>
        <v>202.41</v>
      </c>
      <c r="J52" s="36">
        <f t="shared" si="5"/>
        <v>204.88</v>
      </c>
      <c r="K52" s="36">
        <f t="shared" si="6"/>
        <v>207.65</v>
      </c>
      <c r="L52" s="36">
        <f t="shared" si="7"/>
        <v>210.84</v>
      </c>
      <c r="M52" s="36">
        <f t="shared" si="8"/>
        <v>210.84</v>
      </c>
      <c r="N52" s="36">
        <f t="shared" si="9"/>
        <v>210.84</v>
      </c>
      <c r="O52" s="36">
        <f t="shared" si="10"/>
        <v>214.33</v>
      </c>
      <c r="P52" s="36">
        <f t="shared" si="11"/>
        <v>217.27</v>
      </c>
      <c r="Q52" s="36">
        <f t="shared" si="12"/>
        <v>220.34</v>
      </c>
      <c r="R52" s="36">
        <f t="shared" si="13"/>
        <v>223.42</v>
      </c>
      <c r="S52" s="36">
        <f t="shared" si="14"/>
        <v>226.46</v>
      </c>
      <c r="T52" s="36">
        <f t="shared" si="15"/>
        <v>226.46</v>
      </c>
      <c r="U52" s="36">
        <f t="shared" si="16"/>
        <v>226.46</v>
      </c>
      <c r="V52" s="36">
        <f t="shared" si="17"/>
        <v>228.83</v>
      </c>
      <c r="W52" s="36">
        <f t="shared" si="18"/>
        <v>232.36</v>
      </c>
      <c r="X52" s="36">
        <f t="shared" si="19"/>
        <v>235.45</v>
      </c>
      <c r="Y52" s="36">
        <f t="shared" si="20"/>
        <v>237.89</v>
      </c>
      <c r="Z52" s="36">
        <f t="shared" si="21"/>
        <v>239.06</v>
      </c>
      <c r="AA52" s="36">
        <f t="shared" si="22"/>
        <v>239.06</v>
      </c>
      <c r="AB52" s="36">
        <f t="shared" si="23"/>
        <v>239.06</v>
      </c>
      <c r="AC52" s="36">
        <f t="shared" si="24"/>
        <v>240.41</v>
      </c>
      <c r="AD52" s="36">
        <f t="shared" si="25"/>
        <v>244.03</v>
      </c>
      <c r="AE52" s="36">
        <f t="shared" si="26"/>
        <v>244.03</v>
      </c>
      <c r="AF52" s="36">
        <f t="shared" si="27"/>
        <v>248.96</v>
      </c>
      <c r="AG52" s="36">
        <f t="shared" si="28"/>
        <v>250.91</v>
      </c>
      <c r="AH52" s="36">
        <f t="shared" si="29"/>
        <v>250.91</v>
      </c>
      <c r="AI52" s="36">
        <f t="shared" si="30"/>
        <v>250.91</v>
      </c>
      <c r="AJ52" s="36">
        <f t="shared" si="31"/>
        <v>250.91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451.67</v>
      </c>
      <c r="F53" s="36">
        <f t="shared" si="32"/>
        <v>451.67</v>
      </c>
      <c r="G53" s="36">
        <f t="shared" si="2"/>
        <v>451.67</v>
      </c>
      <c r="H53" s="36">
        <f t="shared" si="3"/>
        <v>451.67</v>
      </c>
      <c r="I53" s="36">
        <f t="shared" si="4"/>
        <v>452.31</v>
      </c>
      <c r="J53" s="36">
        <f t="shared" si="5"/>
        <v>452.32</v>
      </c>
      <c r="K53" s="36">
        <f t="shared" si="6"/>
        <v>452.33</v>
      </c>
      <c r="L53" s="36">
        <f t="shared" si="7"/>
        <v>452.35</v>
      </c>
      <c r="M53" s="36">
        <f t="shared" si="8"/>
        <v>452.35</v>
      </c>
      <c r="N53" s="36">
        <f t="shared" si="9"/>
        <v>452.35</v>
      </c>
      <c r="O53" s="36">
        <f t="shared" si="10"/>
        <v>452.4</v>
      </c>
      <c r="P53" s="36">
        <f t="shared" si="11"/>
        <v>452.42</v>
      </c>
      <c r="Q53" s="36">
        <f t="shared" si="12"/>
        <v>452.43</v>
      </c>
      <c r="R53" s="36">
        <f t="shared" si="13"/>
        <v>452.45</v>
      </c>
      <c r="S53" s="36">
        <f t="shared" si="14"/>
        <v>452.47</v>
      </c>
      <c r="T53" s="36">
        <f t="shared" si="15"/>
        <v>452.47</v>
      </c>
      <c r="U53" s="36">
        <f t="shared" si="16"/>
        <v>452.47</v>
      </c>
      <c r="V53" s="36">
        <f t="shared" si="17"/>
        <v>452.52</v>
      </c>
      <c r="W53" s="36">
        <f t="shared" si="18"/>
        <v>452.53</v>
      </c>
      <c r="X53" s="36">
        <f t="shared" si="19"/>
        <v>452.55</v>
      </c>
      <c r="Y53" s="36">
        <f t="shared" si="20"/>
        <v>452.56</v>
      </c>
      <c r="Z53" s="36">
        <f t="shared" si="21"/>
        <v>452.58</v>
      </c>
      <c r="AA53" s="36">
        <f t="shared" si="22"/>
        <v>452.58</v>
      </c>
      <c r="AB53" s="36">
        <f t="shared" si="23"/>
        <v>452.58</v>
      </c>
      <c r="AC53" s="36">
        <f t="shared" si="24"/>
        <v>452.63</v>
      </c>
      <c r="AD53" s="36">
        <f t="shared" si="25"/>
        <v>452.65</v>
      </c>
      <c r="AE53" s="36">
        <f t="shared" si="26"/>
        <v>452.65</v>
      </c>
      <c r="AF53" s="36">
        <f t="shared" si="27"/>
        <v>452.68</v>
      </c>
      <c r="AG53" s="36">
        <f t="shared" si="28"/>
        <v>452.7</v>
      </c>
      <c r="AH53" s="36">
        <f t="shared" si="29"/>
        <v>452.7</v>
      </c>
      <c r="AI53" s="36">
        <f t="shared" si="30"/>
        <v>452.7</v>
      </c>
      <c r="AJ53" s="36">
        <f t="shared" si="31"/>
        <v>452.7</v>
      </c>
    </row>
    <row r="54" spans="1:36" outlineLevel="1">
      <c r="A54" s="33"/>
      <c r="B54" s="63" t="s">
        <v>96</v>
      </c>
      <c r="C54" s="36"/>
      <c r="D54" s="36"/>
      <c r="E54" s="36">
        <f t="shared" si="0"/>
        <v>316.12</v>
      </c>
      <c r="F54" s="36">
        <f t="shared" si="32"/>
        <v>316.12</v>
      </c>
      <c r="G54" s="36">
        <f t="shared" si="2"/>
        <v>316.12</v>
      </c>
      <c r="H54" s="36">
        <f t="shared" si="3"/>
        <v>316.12</v>
      </c>
      <c r="I54" s="36">
        <f t="shared" si="4"/>
        <v>318.02</v>
      </c>
      <c r="J54" s="36">
        <f t="shared" si="5"/>
        <v>319.14</v>
      </c>
      <c r="K54" s="36">
        <f t="shared" si="6"/>
        <v>320.52</v>
      </c>
      <c r="L54" s="36">
        <f t="shared" si="7"/>
        <v>322.01</v>
      </c>
      <c r="M54" s="36">
        <f t="shared" si="8"/>
        <v>322.01</v>
      </c>
      <c r="N54" s="36">
        <f t="shared" si="9"/>
        <v>322.01</v>
      </c>
      <c r="O54" s="36">
        <f t="shared" si="10"/>
        <v>324.49</v>
      </c>
      <c r="P54" s="36">
        <f t="shared" si="11"/>
        <v>326.07</v>
      </c>
      <c r="Q54" s="36">
        <f t="shared" si="12"/>
        <v>327.58</v>
      </c>
      <c r="R54" s="36">
        <f t="shared" si="13"/>
        <v>329.07</v>
      </c>
      <c r="S54" s="36">
        <f t="shared" si="14"/>
        <v>330.84</v>
      </c>
      <c r="T54" s="36">
        <f t="shared" si="15"/>
        <v>330.84</v>
      </c>
      <c r="U54" s="36">
        <f t="shared" si="16"/>
        <v>330.84</v>
      </c>
      <c r="V54" s="36">
        <f t="shared" si="17"/>
        <v>332.47</v>
      </c>
      <c r="W54" s="36">
        <f t="shared" si="18"/>
        <v>334.05</v>
      </c>
      <c r="X54" s="36">
        <f t="shared" si="19"/>
        <v>335.74</v>
      </c>
      <c r="Y54" s="36">
        <f t="shared" si="20"/>
        <v>337.25</v>
      </c>
      <c r="Z54" s="36">
        <f t="shared" si="21"/>
        <v>338.53</v>
      </c>
      <c r="AA54" s="36">
        <f t="shared" si="22"/>
        <v>338.53</v>
      </c>
      <c r="AB54" s="36">
        <f t="shared" si="23"/>
        <v>338.53</v>
      </c>
      <c r="AC54" s="36">
        <f t="shared" si="24"/>
        <v>339.74</v>
      </c>
      <c r="AD54" s="36">
        <f t="shared" si="25"/>
        <v>341.5</v>
      </c>
      <c r="AE54" s="36">
        <f t="shared" si="26"/>
        <v>341.5</v>
      </c>
      <c r="AF54" s="36">
        <f t="shared" si="27"/>
        <v>344.54</v>
      </c>
      <c r="AG54" s="36">
        <f t="shared" si="28"/>
        <v>345.75</v>
      </c>
      <c r="AH54" s="36">
        <f t="shared" si="29"/>
        <v>345.75</v>
      </c>
      <c r="AI54" s="36">
        <f t="shared" si="30"/>
        <v>345.75</v>
      </c>
      <c r="AJ54" s="36">
        <f t="shared" si="31"/>
        <v>345.75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1652.7</v>
      </c>
      <c r="F55" s="36">
        <f t="shared" si="32"/>
        <v>1652.7</v>
      </c>
      <c r="G55" s="36">
        <f t="shared" si="2"/>
        <v>1652.7</v>
      </c>
      <c r="H55" s="36">
        <f t="shared" si="3"/>
        <v>1652.7</v>
      </c>
      <c r="I55" s="36">
        <f t="shared" si="4"/>
        <v>1655.5</v>
      </c>
      <c r="J55" s="36">
        <f t="shared" si="5"/>
        <v>1656.2</v>
      </c>
      <c r="K55" s="36">
        <f t="shared" si="6"/>
        <v>1657.4</v>
      </c>
      <c r="L55" s="36">
        <f t="shared" si="7"/>
        <v>1658.3</v>
      </c>
      <c r="M55" s="36">
        <f t="shared" si="8"/>
        <v>1658.3</v>
      </c>
      <c r="N55" s="36">
        <f t="shared" si="9"/>
        <v>1658.3</v>
      </c>
      <c r="O55" s="36">
        <f t="shared" si="10"/>
        <v>1660.6</v>
      </c>
      <c r="P55" s="36">
        <f t="shared" si="11"/>
        <v>1661.8</v>
      </c>
      <c r="Q55" s="36">
        <f t="shared" si="12"/>
        <v>1663.1</v>
      </c>
      <c r="R55" s="36">
        <f t="shared" si="13"/>
        <v>1664.4</v>
      </c>
      <c r="S55" s="36">
        <f t="shared" si="14"/>
        <v>1665.7</v>
      </c>
      <c r="T55" s="36">
        <f t="shared" si="15"/>
        <v>1665.7</v>
      </c>
      <c r="U55" s="36">
        <f t="shared" si="16"/>
        <v>1665.7</v>
      </c>
      <c r="V55" s="36">
        <f t="shared" si="17"/>
        <v>1668</v>
      </c>
      <c r="W55" s="36">
        <f t="shared" si="18"/>
        <v>1669.2</v>
      </c>
      <c r="X55" s="36">
        <f t="shared" si="19"/>
        <v>1670.2</v>
      </c>
      <c r="Y55" s="36">
        <f t="shared" si="20"/>
        <v>1671.3</v>
      </c>
      <c r="Z55" s="36">
        <f t="shared" si="21"/>
        <v>1672.2</v>
      </c>
      <c r="AA55" s="36">
        <f t="shared" si="22"/>
        <v>1672.2</v>
      </c>
      <c r="AB55" s="36">
        <f t="shared" si="23"/>
        <v>1672.2</v>
      </c>
      <c r="AC55" s="36">
        <f t="shared" si="24"/>
        <v>1674.3</v>
      </c>
      <c r="AD55" s="36">
        <f t="shared" si="25"/>
        <v>1675.5</v>
      </c>
      <c r="AE55" s="36">
        <f t="shared" si="26"/>
        <v>1675.5</v>
      </c>
      <c r="AF55" s="36">
        <f t="shared" si="27"/>
        <v>1677.7</v>
      </c>
      <c r="AG55" s="36">
        <f t="shared" si="28"/>
        <v>1678.9</v>
      </c>
      <c r="AH55" s="36">
        <f t="shared" si="29"/>
        <v>1678.9</v>
      </c>
      <c r="AI55" s="36">
        <f t="shared" si="30"/>
        <v>1678.9</v>
      </c>
      <c r="AJ55" s="36">
        <f t="shared" si="31"/>
        <v>1678.9</v>
      </c>
    </row>
    <row r="56" spans="1:36" outlineLevel="1">
      <c r="A56" s="33"/>
      <c r="B56" s="64" t="s">
        <v>97</v>
      </c>
      <c r="C56" s="36"/>
      <c r="D56" s="36"/>
      <c r="E56" s="36">
        <f t="shared" si="0"/>
        <v>47.599711999999997</v>
      </c>
      <c r="F56" s="36">
        <f t="shared" si="32"/>
        <v>47.599711999999997</v>
      </c>
      <c r="G56" s="36">
        <f t="shared" si="2"/>
        <v>47.599711999999997</v>
      </c>
      <c r="H56" s="36">
        <f t="shared" si="3"/>
        <v>47.599711999999997</v>
      </c>
      <c r="I56" s="36">
        <f t="shared" si="4"/>
        <v>48.361663999999998</v>
      </c>
      <c r="J56" s="36">
        <f t="shared" si="5"/>
        <v>48.494228</v>
      </c>
      <c r="K56" s="36">
        <f t="shared" si="6"/>
        <v>48.678088000000002</v>
      </c>
      <c r="L56" s="36">
        <f t="shared" si="7"/>
        <v>48.843975999999998</v>
      </c>
      <c r="M56" s="36">
        <f t="shared" si="8"/>
        <v>48.843975999999998</v>
      </c>
      <c r="N56" s="36">
        <f t="shared" si="9"/>
        <v>48.843975999999998</v>
      </c>
      <c r="O56" s="36">
        <f t="shared" si="10"/>
        <v>49.404356</v>
      </c>
      <c r="P56" s="36">
        <f t="shared" si="11"/>
        <v>49.597852000000003</v>
      </c>
      <c r="Q56" s="36">
        <f t="shared" si="12"/>
        <v>49.800519999999999</v>
      </c>
      <c r="R56" s="36">
        <f t="shared" si="13"/>
        <v>50.001168</v>
      </c>
      <c r="S56" s="36">
        <f t="shared" si="14"/>
        <v>50.225948000000002</v>
      </c>
      <c r="T56" s="36">
        <f t="shared" si="15"/>
        <v>50.225948000000002</v>
      </c>
      <c r="U56" s="36">
        <f t="shared" si="16"/>
        <v>50.225948000000002</v>
      </c>
      <c r="V56" s="36">
        <f t="shared" si="17"/>
        <v>50.798264000000003</v>
      </c>
      <c r="W56" s="36">
        <f t="shared" si="18"/>
        <v>51.010480000000001</v>
      </c>
      <c r="X56" s="36">
        <f t="shared" si="19"/>
        <v>51.204951999999999</v>
      </c>
      <c r="Y56" s="36">
        <f t="shared" si="20"/>
        <v>51.396391999999999</v>
      </c>
      <c r="Z56" s="36">
        <f t="shared" si="21"/>
        <v>51.578848000000001</v>
      </c>
      <c r="AA56" s="36">
        <f t="shared" si="22"/>
        <v>51.578848000000001</v>
      </c>
      <c r="AB56" s="36">
        <f t="shared" si="23"/>
        <v>51.578848000000001</v>
      </c>
      <c r="AC56" s="36">
        <f t="shared" si="24"/>
        <v>52.230111999999998</v>
      </c>
      <c r="AD56" s="36">
        <f t="shared" si="25"/>
        <v>52.437584000000001</v>
      </c>
      <c r="AE56" s="36">
        <f t="shared" si="26"/>
        <v>52.437584000000001</v>
      </c>
      <c r="AF56" s="36">
        <f t="shared" si="27"/>
        <v>52.437584000000001</v>
      </c>
      <c r="AG56" s="36">
        <f t="shared" si="28"/>
        <v>53.065379999999998</v>
      </c>
      <c r="AH56" s="36">
        <f t="shared" si="29"/>
        <v>53.065379999999998</v>
      </c>
      <c r="AI56" s="36">
        <f t="shared" si="30"/>
        <v>53.065379999999998</v>
      </c>
      <c r="AJ56" s="36">
        <f t="shared" si="31"/>
        <v>53.065379999999998</v>
      </c>
    </row>
    <row r="57" spans="1:36" outlineLevel="1">
      <c r="A57" s="33"/>
      <c r="B57" s="65" t="s">
        <v>56</v>
      </c>
      <c r="C57" s="36"/>
      <c r="D57" s="36"/>
      <c r="E57" s="36">
        <f t="shared" si="0"/>
        <v>64.623000000000005</v>
      </c>
      <c r="F57" s="36">
        <f t="shared" si="32"/>
        <v>64.623000000000005</v>
      </c>
      <c r="G57" s="36">
        <f t="shared" si="2"/>
        <v>64.623000000000005</v>
      </c>
      <c r="H57" s="36">
        <f t="shared" si="3"/>
        <v>64.623000000000005</v>
      </c>
      <c r="I57" s="36">
        <f t="shared" si="4"/>
        <v>64.623000000000005</v>
      </c>
      <c r="J57" s="36">
        <f t="shared" si="5"/>
        <v>64.738</v>
      </c>
      <c r="K57" s="36">
        <f t="shared" si="6"/>
        <v>64.801000000000002</v>
      </c>
      <c r="L57" s="36">
        <f t="shared" si="7"/>
        <v>64.94</v>
      </c>
      <c r="M57" s="36">
        <f t="shared" si="8"/>
        <v>64.94</v>
      </c>
      <c r="N57" s="36">
        <f t="shared" si="9"/>
        <v>64.94</v>
      </c>
      <c r="O57" s="36">
        <f t="shared" si="10"/>
        <v>64.94</v>
      </c>
      <c r="P57" s="36">
        <f t="shared" si="11"/>
        <v>65.036000000000001</v>
      </c>
      <c r="Q57" s="36">
        <f t="shared" si="12"/>
        <v>65.046999999999997</v>
      </c>
      <c r="R57" s="36">
        <f t="shared" si="13"/>
        <v>65.058000000000007</v>
      </c>
      <c r="S57" s="36">
        <f t="shared" si="14"/>
        <v>65.069000000000003</v>
      </c>
      <c r="T57" s="36">
        <f t="shared" si="15"/>
        <v>65.069000000000003</v>
      </c>
      <c r="U57" s="36">
        <f t="shared" si="16"/>
        <v>65.069000000000003</v>
      </c>
      <c r="V57" s="36">
        <f t="shared" si="17"/>
        <v>65.113</v>
      </c>
      <c r="W57" s="36">
        <f t="shared" si="18"/>
        <v>65.123000000000005</v>
      </c>
      <c r="X57" s="36">
        <f t="shared" si="19"/>
        <v>65.131</v>
      </c>
      <c r="Y57" s="36">
        <f t="shared" si="20"/>
        <v>65.141000000000005</v>
      </c>
      <c r="Z57" s="36">
        <f t="shared" si="21"/>
        <v>65.152000000000001</v>
      </c>
      <c r="AA57" s="36">
        <f t="shared" si="22"/>
        <v>65.152000000000001</v>
      </c>
      <c r="AB57" s="36">
        <f t="shared" si="23"/>
        <v>65.152000000000001</v>
      </c>
      <c r="AC57" s="36">
        <f t="shared" si="24"/>
        <v>65.192999999999998</v>
      </c>
      <c r="AD57" s="36">
        <f t="shared" si="25"/>
        <v>65.2</v>
      </c>
      <c r="AE57" s="36">
        <f t="shared" si="26"/>
        <v>65.2</v>
      </c>
      <c r="AF57" s="36">
        <f t="shared" si="27"/>
        <v>65.238</v>
      </c>
      <c r="AG57" s="36">
        <f t="shared" si="28"/>
        <v>65.263999999999996</v>
      </c>
      <c r="AH57" s="36">
        <f t="shared" si="29"/>
        <v>65.263999999999996</v>
      </c>
      <c r="AI57" s="36">
        <f t="shared" si="30"/>
        <v>65.263999999999996</v>
      </c>
      <c r="AJ57" s="36">
        <f t="shared" si="31"/>
        <v>65.263999999999996</v>
      </c>
    </row>
    <row r="58" spans="1:36" outlineLevel="1">
      <c r="A58" s="33"/>
      <c r="B58" s="39" t="s">
        <v>20</v>
      </c>
      <c r="C58" s="36"/>
      <c r="D58" s="36"/>
      <c r="E58" s="36">
        <f t="shared" si="0"/>
        <v>816.53</v>
      </c>
      <c r="F58" s="36">
        <f t="shared" si="32"/>
        <v>816.53</v>
      </c>
      <c r="G58" s="36">
        <f t="shared" si="2"/>
        <v>816.53</v>
      </c>
      <c r="H58" s="36">
        <f t="shared" si="3"/>
        <v>816.53</v>
      </c>
      <c r="I58" s="36">
        <f t="shared" si="4"/>
        <v>818.02</v>
      </c>
      <c r="J58" s="36">
        <f t="shared" si="5"/>
        <v>818.46</v>
      </c>
      <c r="K58" s="36">
        <f t="shared" si="6"/>
        <v>819.12</v>
      </c>
      <c r="L58" s="36">
        <f t="shared" si="7"/>
        <v>819.71</v>
      </c>
      <c r="M58" s="36">
        <f t="shared" si="8"/>
        <v>819.71</v>
      </c>
      <c r="N58" s="36">
        <f t="shared" si="9"/>
        <v>819.71</v>
      </c>
      <c r="O58" s="36">
        <f t="shared" si="10"/>
        <v>821.03</v>
      </c>
      <c r="P58" s="36">
        <f t="shared" si="11"/>
        <v>821.63</v>
      </c>
      <c r="Q58" s="36">
        <f t="shared" si="12"/>
        <v>822.24</v>
      </c>
      <c r="R58" s="36">
        <f t="shared" si="13"/>
        <v>822.92</v>
      </c>
      <c r="S58" s="36">
        <f t="shared" si="14"/>
        <v>823.54</v>
      </c>
      <c r="T58" s="36">
        <f t="shared" si="15"/>
        <v>823.54</v>
      </c>
      <c r="U58" s="36">
        <f t="shared" si="16"/>
        <v>823.54</v>
      </c>
      <c r="V58" s="36">
        <f t="shared" si="17"/>
        <v>824.63</v>
      </c>
      <c r="W58" s="36">
        <f t="shared" si="18"/>
        <v>825.28</v>
      </c>
      <c r="X58" s="36">
        <f t="shared" si="19"/>
        <v>825.92</v>
      </c>
      <c r="Y58" s="36">
        <f t="shared" si="20"/>
        <v>826.5</v>
      </c>
      <c r="Z58" s="36">
        <f t="shared" si="21"/>
        <v>827.01</v>
      </c>
      <c r="AA58" s="36">
        <f t="shared" si="22"/>
        <v>827.01</v>
      </c>
      <c r="AB58" s="36">
        <f t="shared" si="23"/>
        <v>827.01</v>
      </c>
      <c r="AC58" s="36">
        <f t="shared" si="24"/>
        <v>828.03</v>
      </c>
      <c r="AD58" s="36">
        <f t="shared" si="25"/>
        <v>828.67</v>
      </c>
      <c r="AE58" s="36">
        <f t="shared" si="26"/>
        <v>828.67</v>
      </c>
      <c r="AF58" s="36">
        <f t="shared" si="27"/>
        <v>829.86</v>
      </c>
      <c r="AG58" s="36">
        <f t="shared" si="28"/>
        <v>830.4</v>
      </c>
      <c r="AH58" s="36">
        <f t="shared" si="29"/>
        <v>830.4</v>
      </c>
      <c r="AI58" s="36">
        <f t="shared" si="30"/>
        <v>830.4</v>
      </c>
      <c r="AJ58" s="36">
        <f t="shared" si="31"/>
        <v>830.4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>
        <f>(P37-P38-P39-P40)-(O37-O38-O39-O40)</f>
        <v>0.82799999999974716</v>
      </c>
      <c r="P60" s="66">
        <f t="shared" ref="P60:R60" si="33">(Q37-Q38-Q39-Q40)-(P37-P38-P39-P40)</f>
        <v>0.44800000000009277</v>
      </c>
      <c r="Q60" s="66">
        <f t="shared" si="33"/>
        <v>0.70100000000002183</v>
      </c>
      <c r="R60" s="66">
        <f t="shared" si="33"/>
        <v>0.99499999999989086</v>
      </c>
      <c r="S60" s="260">
        <f>SUM(O60:R60)</f>
        <v>2.9719999999997526</v>
      </c>
      <c r="T60" s="66"/>
      <c r="U60" s="66"/>
      <c r="V60" s="66">
        <f>(W37-W38-W39-W40)-(V37-V38-V39-V40)</f>
        <v>0.7590000000004693</v>
      </c>
      <c r="W60" s="66">
        <f t="shared" ref="W60:Y60" si="34">(X37-X38-X39-X40)-(W37-W38-W39-W40)</f>
        <v>0.68799999999941974</v>
      </c>
      <c r="X60" s="66">
        <f t="shared" si="34"/>
        <v>0.82000000000061846</v>
      </c>
      <c r="Y60" s="66">
        <f t="shared" si="34"/>
        <v>0.15699999999969805</v>
      </c>
      <c r="Z60" s="260">
        <f>SUM(V60:Y60)</f>
        <v>2.4240000000002055</v>
      </c>
      <c r="AA60" s="66"/>
      <c r="AB60" s="66">
        <v>0.89399999999977808</v>
      </c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>
        <f>P48-O48</f>
        <v>0.25</v>
      </c>
      <c r="P61" s="66">
        <f t="shared" ref="P61:R61" si="35">Q48-P48</f>
        <v>0.25999999999999091</v>
      </c>
      <c r="Q61" s="66">
        <f t="shared" si="35"/>
        <v>0.28000000000002956</v>
      </c>
      <c r="R61" s="66">
        <f t="shared" si="35"/>
        <v>0.27999999999997272</v>
      </c>
      <c r="S61" s="260">
        <f t="shared" ref="S61:S65" si="36">SUM(O61:R61)</f>
        <v>1.0699999999999932</v>
      </c>
      <c r="T61" s="66"/>
      <c r="U61" s="66"/>
      <c r="V61" s="66">
        <f>W48-V48</f>
        <v>0.29000000000002046</v>
      </c>
      <c r="W61" s="66">
        <f t="shared" ref="W61:Y61" si="37">X48-W48</f>
        <v>0.25999999999999091</v>
      </c>
      <c r="X61" s="66">
        <f t="shared" si="37"/>
        <v>0.25999999999999091</v>
      </c>
      <c r="Y61" s="66">
        <f t="shared" si="37"/>
        <v>0.25999999999999091</v>
      </c>
      <c r="Z61" s="260">
        <f t="shared" ref="Z61:Z65" si="38">SUM(V61:Y61)</f>
        <v>1.0699999999999932</v>
      </c>
      <c r="AA61" s="66"/>
      <c r="AB61" s="66">
        <v>0.27999999999997272</v>
      </c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>
        <f>P46-O46</f>
        <v>4.7999999999994714E-3</v>
      </c>
      <c r="P62" s="66">
        <f t="shared" ref="P62:R62" si="39">Q46-P46</f>
        <v>5.3000000000000824E-3</v>
      </c>
      <c r="Q62" s="66">
        <f t="shared" si="39"/>
        <v>5.3000000000000824E-3</v>
      </c>
      <c r="R62" s="66">
        <f t="shared" si="39"/>
        <v>5.5000000000005045E-3</v>
      </c>
      <c r="S62" s="260">
        <f t="shared" si="36"/>
        <v>2.0900000000000141E-2</v>
      </c>
      <c r="T62" s="66"/>
      <c r="U62" s="66"/>
      <c r="V62" s="66">
        <f>W46-V46</f>
        <v>5.1999999999994273E-3</v>
      </c>
      <c r="W62" s="66">
        <f t="shared" ref="W62:Y62" si="40">X46-W46</f>
        <v>4.9999999999998934E-3</v>
      </c>
      <c r="X62" s="66">
        <f t="shared" si="40"/>
        <v>5.5000000000005045E-3</v>
      </c>
      <c r="Y62" s="66">
        <f t="shared" si="40"/>
        <v>5.3999999999998494E-3</v>
      </c>
      <c r="Z62" s="260">
        <f t="shared" si="38"/>
        <v>2.1099999999999675E-2</v>
      </c>
      <c r="AA62" s="66"/>
      <c r="AB62" s="66">
        <v>4.6999999999997044E-3</v>
      </c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>
        <f>P55-O55</f>
        <v>1.2000000000000455</v>
      </c>
      <c r="P63" s="33">
        <f t="shared" ref="P63:R63" si="41">Q55-P55</f>
        <v>1.2999999999999545</v>
      </c>
      <c r="Q63" s="33">
        <f t="shared" si="41"/>
        <v>1.3000000000001819</v>
      </c>
      <c r="R63" s="33">
        <f t="shared" si="41"/>
        <v>1.2999999999999545</v>
      </c>
      <c r="S63" s="260">
        <f t="shared" si="36"/>
        <v>5.1000000000001364</v>
      </c>
      <c r="T63" s="33"/>
      <c r="U63" s="33"/>
      <c r="V63" s="33">
        <f>W55-V55</f>
        <v>1.2000000000000455</v>
      </c>
      <c r="W63" s="33">
        <f t="shared" ref="W63:Y63" si="42">X55-W55</f>
        <v>1</v>
      </c>
      <c r="X63" s="33">
        <f t="shared" si="42"/>
        <v>1.0999999999999091</v>
      </c>
      <c r="Y63" s="33">
        <f t="shared" si="42"/>
        <v>0.90000000000009095</v>
      </c>
      <c r="Z63" s="260">
        <f t="shared" si="38"/>
        <v>4.2000000000000455</v>
      </c>
      <c r="AA63" s="33"/>
      <c r="AB63" s="66">
        <v>1.2999999999999545</v>
      </c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  <c r="O64" s="8">
        <f>P58-O58</f>
        <v>0.60000000000002274</v>
      </c>
      <c r="P64" s="8">
        <f t="shared" ref="P64:R64" si="43">Q58-P58</f>
        <v>0.61000000000001364</v>
      </c>
      <c r="Q64" s="8">
        <f t="shared" si="43"/>
        <v>0.67999999999994998</v>
      </c>
      <c r="R64" s="8">
        <f t="shared" si="43"/>
        <v>0.62000000000000455</v>
      </c>
      <c r="S64" s="260">
        <f t="shared" si="36"/>
        <v>2.5099999999999909</v>
      </c>
      <c r="V64" s="8">
        <f>W58-V58</f>
        <v>0.64999999999997726</v>
      </c>
      <c r="W64" s="8">
        <f t="shared" ref="W64:Y64" si="44">X58-W58</f>
        <v>0.63999999999998636</v>
      </c>
      <c r="X64" s="8">
        <f t="shared" si="44"/>
        <v>0.58000000000004093</v>
      </c>
      <c r="Y64" s="8">
        <f t="shared" si="44"/>
        <v>0.50999999999999091</v>
      </c>
      <c r="Z64" s="260">
        <f t="shared" si="38"/>
        <v>2.3799999999999955</v>
      </c>
      <c r="AB64" s="66">
        <v>0.58000000000004093</v>
      </c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>
        <f>SUM(O60:O64)</f>
        <v>2.8827999999998148</v>
      </c>
      <c r="P65" s="12">
        <f t="shared" ref="P65:R65" si="45">SUM(P60:P64)</f>
        <v>2.6233000000000519</v>
      </c>
      <c r="Q65" s="12">
        <f t="shared" si="45"/>
        <v>2.9663000000001833</v>
      </c>
      <c r="R65" s="12">
        <f t="shared" si="45"/>
        <v>3.2004999999998232</v>
      </c>
      <c r="S65" s="260">
        <f t="shared" si="36"/>
        <v>11.672899999999874</v>
      </c>
      <c r="V65" s="12">
        <f>SUM(V60:V64)</f>
        <v>2.9042000000005119</v>
      </c>
      <c r="W65" s="12">
        <f t="shared" ref="W65" si="46">SUM(W60:W64)</f>
        <v>2.5929999999993969</v>
      </c>
      <c r="X65" s="12">
        <f t="shared" ref="X65" si="47">SUM(X60:X64)</f>
        <v>2.7655000000005598</v>
      </c>
      <c r="Y65" s="12">
        <f t="shared" ref="Y65" si="48">SUM(Y60:Y64)</f>
        <v>1.8323999999997707</v>
      </c>
      <c r="Z65" s="260">
        <f t="shared" si="38"/>
        <v>10.095100000000238</v>
      </c>
      <c r="AB65" s="66">
        <v>3.058699999999746</v>
      </c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Q72" si="49">(H33-G33)*$D$72</f>
        <v>0</v>
      </c>
      <c r="I72" s="21">
        <f t="shared" si="49"/>
        <v>19987.200000000303</v>
      </c>
      <c r="J72" s="21">
        <f t="shared" si="49"/>
        <v>8905.6000000011409</v>
      </c>
      <c r="K72" s="21">
        <f t="shared" si="49"/>
        <v>12182.399999999325</v>
      </c>
      <c r="L72" s="21">
        <f t="shared" si="49"/>
        <v>12169.599999999627</v>
      </c>
      <c r="M72" s="21">
        <f t="shared" si="49"/>
        <v>0</v>
      </c>
      <c r="N72" s="21">
        <f t="shared" si="49"/>
        <v>0</v>
      </c>
      <c r="O72" s="21">
        <f t="shared" si="49"/>
        <v>19798.399999999674</v>
      </c>
      <c r="P72" s="21">
        <f t="shared" si="49"/>
        <v>12006.400000001304</v>
      </c>
      <c r="Q72" s="21">
        <f t="shared" si="49"/>
        <v>12476.799999998184</v>
      </c>
      <c r="R72" s="21">
        <f t="shared" ref="R72" si="50">(R33-Q33)*$D$72</f>
        <v>12940.799999999581</v>
      </c>
      <c r="S72" s="21">
        <f t="shared" ref="S72" si="51">(S33-R33)*$D$72</f>
        <v>12915.200000000186</v>
      </c>
      <c r="T72" s="21">
        <f t="shared" ref="T72" si="52">(T33-S33)*$D$72</f>
        <v>0</v>
      </c>
      <c r="U72" s="21">
        <f t="shared" ref="U72" si="53">(U33-T33)*$D$72</f>
        <v>0</v>
      </c>
      <c r="V72" s="21">
        <f t="shared" ref="V72" si="54">(V33-U33)*$D$72</f>
        <v>16969.599999999627</v>
      </c>
      <c r="W72" s="21">
        <f t="shared" ref="W72" si="55">(W33-V33)*$D$72</f>
        <v>14016.000000000349</v>
      </c>
      <c r="X72" s="21">
        <f t="shared" ref="X72" si="56">(X33-W33)*$D$72</f>
        <v>12640.000000002328</v>
      </c>
      <c r="Y72" s="21">
        <f t="shared" ref="Y72" si="57">(Y33-X33)*$D$72</f>
        <v>11212.799999999697</v>
      </c>
      <c r="Z72" s="21">
        <f t="shared" ref="Z72" si="58">(Z33-Y33)*$D$72</f>
        <v>8134.3999999982771</v>
      </c>
      <c r="AA72" s="21">
        <f t="shared" ref="AA72" si="59">(AA33-Z33)*$D$72</f>
        <v>0</v>
      </c>
      <c r="AB72" s="21">
        <f t="shared" ref="AB72" si="60">(AB33-AA33)*$D$72</f>
        <v>0</v>
      </c>
      <c r="AC72" s="21">
        <f t="shared" ref="AC72" si="61">(AC33-AB33)*$D$72</f>
        <v>13990.400000000955</v>
      </c>
      <c r="AD72" s="21">
        <f t="shared" ref="AD72" si="62">(AD33-AC33)*$D$72</f>
        <v>14255.999999999767</v>
      </c>
      <c r="AE72" s="21">
        <f t="shared" ref="AE72" si="63">(AE33-AD33)*$D$72</f>
        <v>0</v>
      </c>
      <c r="AF72" s="21">
        <f t="shared" ref="AF72" si="64">(AF33-AE33)*$D$72</f>
        <v>21590.400000000955</v>
      </c>
      <c r="AG72" s="21">
        <f t="shared" ref="AG72" si="65">(AG33-AF33)*$D$72</f>
        <v>9526.3999999995576</v>
      </c>
      <c r="AH72" s="21">
        <f t="shared" ref="AH72" si="66">(AH33-AG33)*$D$72</f>
        <v>0</v>
      </c>
      <c r="AI72" s="21">
        <f t="shared" ref="AI72" si="67">(AI33-AH33)*$D$72</f>
        <v>0</v>
      </c>
      <c r="AJ72" s="21">
        <f t="shared" ref="AJ72" si="68">(AJ33-AI33)*$D$72</f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Q73" si="69">(G34-F34)*$D$73</f>
        <v>0</v>
      </c>
      <c r="H73" s="21">
        <f t="shared" si="69"/>
        <v>0</v>
      </c>
      <c r="I73" s="21">
        <f t="shared" si="69"/>
        <v>3331.2000000005355</v>
      </c>
      <c r="J73" s="21">
        <f t="shared" si="69"/>
        <v>2620.7999999998719</v>
      </c>
      <c r="K73" s="21">
        <f t="shared" si="69"/>
        <v>2396.8000000000757</v>
      </c>
      <c r="L73" s="21">
        <f t="shared" si="69"/>
        <v>2499.199999999837</v>
      </c>
      <c r="M73" s="21">
        <f t="shared" si="69"/>
        <v>0</v>
      </c>
      <c r="N73" s="21">
        <f t="shared" si="69"/>
        <v>0</v>
      </c>
      <c r="O73" s="21">
        <f t="shared" si="69"/>
        <v>4182.4000000000524</v>
      </c>
      <c r="P73" s="21">
        <f t="shared" si="69"/>
        <v>2406.3999999998487</v>
      </c>
      <c r="Q73" s="21">
        <f t="shared" si="69"/>
        <v>2416.0000000003492</v>
      </c>
      <c r="R73" s="21">
        <f t="shared" ref="R73" si="70">(R34-Q34)*$D$73</f>
        <v>2198.399999999674</v>
      </c>
      <c r="S73" s="21">
        <f t="shared" ref="S73" si="71">(S34-R34)*$D$73</f>
        <v>2812.7999999996973</v>
      </c>
      <c r="T73" s="21">
        <f t="shared" ref="T73" si="72">(T34-S34)*$D$73</f>
        <v>0</v>
      </c>
      <c r="U73" s="21">
        <f t="shared" ref="U73" si="73">(U34-T34)*$D$73</f>
        <v>0</v>
      </c>
      <c r="V73" s="21">
        <f t="shared" ref="V73" si="74">(V34-U34)*$D$73</f>
        <v>3475.2000000000407</v>
      </c>
      <c r="W73" s="21">
        <f t="shared" ref="W73" si="75">(W34-V34)*$D$73</f>
        <v>2352.0000000004075</v>
      </c>
      <c r="X73" s="21">
        <f t="shared" ref="X73" si="76">(X34-W34)*$D$73</f>
        <v>2364.8000000001048</v>
      </c>
      <c r="Y73" s="21">
        <f t="shared" ref="Y73" si="77">(Y34-X34)*$D$73</f>
        <v>2713.5999999998603</v>
      </c>
      <c r="Z73" s="21">
        <f t="shared" ref="Z73" si="78">(Z34-Y34)*$D$73</f>
        <v>1497.6000000002387</v>
      </c>
      <c r="AA73" s="21">
        <f t="shared" ref="AA73" si="79">(AA34-Z34)*$D$73</f>
        <v>0</v>
      </c>
      <c r="AB73" s="21">
        <f t="shared" ref="AB73" si="80">(AB34-AA34)*$D$73</f>
        <v>0</v>
      </c>
      <c r="AC73" s="21">
        <f t="shared" ref="AC73" si="81">(AC34-AB34)*$D$73</f>
        <v>2800</v>
      </c>
      <c r="AD73" s="21">
        <f t="shared" ref="AD73" si="82">(AD34-AC34)*$D$73</f>
        <v>2918.399999999383</v>
      </c>
      <c r="AE73" s="21">
        <f t="shared" ref="AE73" si="83">(AE34-AD34)*$D$73</f>
        <v>0</v>
      </c>
      <c r="AF73" s="21">
        <f t="shared" ref="AF73" si="84">(AF34-AE34)*$D$73</f>
        <v>5097.6000000002387</v>
      </c>
      <c r="AG73" s="21">
        <f t="shared" ref="AG73" si="85">(AG34-AF34)*$D$73</f>
        <v>2035.1999999998952</v>
      </c>
      <c r="AH73" s="21">
        <f t="shared" ref="AH73" si="86">(AH34-AG34)*$D$73</f>
        <v>0</v>
      </c>
      <c r="AI73" s="21">
        <f t="shared" ref="AI73" si="87">(AI34-AH34)*$D$73</f>
        <v>0</v>
      </c>
      <c r="AJ73" s="21">
        <f t="shared" ref="AJ73" si="88">(AJ34-AI34)*$D$73</f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Q74" si="89">(G35-F35)*$D$74</f>
        <v>0</v>
      </c>
      <c r="H74" s="21">
        <f t="shared" si="89"/>
        <v>0</v>
      </c>
      <c r="I74" s="21">
        <f t="shared" si="89"/>
        <v>23000</v>
      </c>
      <c r="J74" s="21">
        <f t="shared" si="89"/>
        <v>11000</v>
      </c>
      <c r="K74" s="21">
        <f t="shared" si="89"/>
        <v>14000</v>
      </c>
      <c r="L74" s="21">
        <f t="shared" si="89"/>
        <v>15000</v>
      </c>
      <c r="M74" s="21">
        <f t="shared" si="89"/>
        <v>0</v>
      </c>
      <c r="N74" s="21">
        <f t="shared" si="89"/>
        <v>0</v>
      </c>
      <c r="O74" s="21">
        <f t="shared" si="89"/>
        <v>23000</v>
      </c>
      <c r="P74" s="21">
        <f t="shared" si="89"/>
        <v>14000</v>
      </c>
      <c r="Q74" s="21">
        <f t="shared" si="89"/>
        <v>15000</v>
      </c>
      <c r="R74" s="21">
        <f t="shared" ref="R74" si="90">(R35-Q35)*$D$74</f>
        <v>15000</v>
      </c>
      <c r="S74" s="21">
        <f t="shared" ref="S74" si="91">(S35-R35)*$D$74</f>
        <v>15000</v>
      </c>
      <c r="T74" s="21">
        <f t="shared" ref="T74" si="92">(T35-S35)*$D$74</f>
        <v>0</v>
      </c>
      <c r="U74" s="21">
        <f t="shared" ref="U74" si="93">(U35-T35)*$D$74</f>
        <v>0</v>
      </c>
      <c r="V74" s="21">
        <f t="shared" ref="V74" si="94">(V35-U35)*$D$74</f>
        <v>20000</v>
      </c>
      <c r="W74" s="21">
        <f t="shared" ref="W74" si="95">(W35-V35)*$D$74</f>
        <v>16000</v>
      </c>
      <c r="X74" s="21">
        <f t="shared" ref="X74" si="96">(X35-W35)*$D$74</f>
        <v>15000</v>
      </c>
      <c r="Y74" s="21">
        <f t="shared" ref="Y74" si="97">(Y35-X35)*$D$74</f>
        <v>13000</v>
      </c>
      <c r="Z74" s="21">
        <f t="shared" ref="Z74" si="98">(Z35-Y35)*$D$74</f>
        <v>10000</v>
      </c>
      <c r="AA74" s="21">
        <f t="shared" ref="AA74" si="99">(AA35-Z35)*$D$74</f>
        <v>0</v>
      </c>
      <c r="AB74" s="21">
        <f t="shared" ref="AB74" si="100">(AB35-AA35)*$D$74</f>
        <v>0</v>
      </c>
      <c r="AC74" s="21">
        <f t="shared" ref="AC74" si="101">(AC35-AB35)*$D$74</f>
        <v>16000</v>
      </c>
      <c r="AD74" s="21">
        <f t="shared" ref="AD74" si="102">(AD35-AC35)*$D$74</f>
        <v>17000</v>
      </c>
      <c r="AE74" s="21">
        <f t="shared" ref="AE74" si="103">(AE35-AD35)*$D$74</f>
        <v>0</v>
      </c>
      <c r="AF74" s="21">
        <f t="shared" ref="AF74" si="104">(AF35-AE35)*$D$74</f>
        <v>26000</v>
      </c>
      <c r="AG74" s="21">
        <f t="shared" ref="AG74" si="105">(AG35-AF35)*$D$74</f>
        <v>12000</v>
      </c>
      <c r="AH74" s="21">
        <f t="shared" ref="AH74" si="106">(AH35-AG35)*$D$74</f>
        <v>0</v>
      </c>
      <c r="AI74" s="21">
        <f t="shared" ref="AI74" si="107">(AI35-AH35)*$D$74</f>
        <v>0</v>
      </c>
      <c r="AJ74" s="21">
        <f t="shared" ref="AJ74" si="108">(AJ35-AI35)*$D$74</f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Q75" si="109">(G36-F36)*$D$75</f>
        <v>0</v>
      </c>
      <c r="H75" s="21">
        <f t="shared" si="109"/>
        <v>0</v>
      </c>
      <c r="I75" s="21">
        <f t="shared" si="109"/>
        <v>0</v>
      </c>
      <c r="J75" s="21">
        <f t="shared" si="109"/>
        <v>0</v>
      </c>
      <c r="K75" s="21">
        <f t="shared" si="109"/>
        <v>0</v>
      </c>
      <c r="L75" s="21">
        <f t="shared" si="109"/>
        <v>0</v>
      </c>
      <c r="M75" s="21">
        <f t="shared" si="109"/>
        <v>0</v>
      </c>
      <c r="N75" s="21">
        <f t="shared" si="109"/>
        <v>0</v>
      </c>
      <c r="O75" s="21">
        <f t="shared" si="109"/>
        <v>0</v>
      </c>
      <c r="P75" s="21">
        <f t="shared" si="109"/>
        <v>0</v>
      </c>
      <c r="Q75" s="21">
        <f t="shared" si="109"/>
        <v>0</v>
      </c>
      <c r="R75" s="21">
        <f t="shared" ref="R75" si="110">(R36-Q36)*$D$75</f>
        <v>0</v>
      </c>
      <c r="S75" s="21">
        <f t="shared" ref="S75" si="111">(S36-R36)*$D$75</f>
        <v>0</v>
      </c>
      <c r="T75" s="21">
        <f t="shared" ref="T75" si="112">(T36-S36)*$D$75</f>
        <v>0</v>
      </c>
      <c r="U75" s="21">
        <f t="shared" ref="U75" si="113">(U36-T36)*$D$75</f>
        <v>0</v>
      </c>
      <c r="V75" s="21">
        <f t="shared" ref="V75" si="114">(V36-U36)*$D$75</f>
        <v>0</v>
      </c>
      <c r="W75" s="21">
        <f t="shared" ref="W75" si="115">(W36-V36)*$D$75</f>
        <v>0</v>
      </c>
      <c r="X75" s="21">
        <f t="shared" ref="X75" si="116">(X36-W36)*$D$75</f>
        <v>0</v>
      </c>
      <c r="Y75" s="21">
        <f t="shared" ref="Y75" si="117">(Y36-X36)*$D$75</f>
        <v>0</v>
      </c>
      <c r="Z75" s="21">
        <f t="shared" ref="Z75" si="118">(Z36-Y36)*$D$75</f>
        <v>0</v>
      </c>
      <c r="AA75" s="21">
        <f t="shared" ref="AA75" si="119">(AA36-Z36)*$D$75</f>
        <v>0</v>
      </c>
      <c r="AB75" s="21">
        <f t="shared" ref="AB75" si="120">(AB36-AA36)*$D$75</f>
        <v>0</v>
      </c>
      <c r="AC75" s="21">
        <f t="shared" ref="AC75" si="121">(AC36-AB36)*$D$75</f>
        <v>0</v>
      </c>
      <c r="AD75" s="21">
        <f t="shared" ref="AD75" si="122">(AD36-AC36)*$D$75</f>
        <v>0</v>
      </c>
      <c r="AE75" s="21">
        <f t="shared" ref="AE75" si="123">(AE36-AD36)*$D$75</f>
        <v>0</v>
      </c>
      <c r="AF75" s="21">
        <f t="shared" ref="AF75" si="124">(AF36-AE36)*$D$75</f>
        <v>0</v>
      </c>
      <c r="AG75" s="21">
        <f t="shared" ref="AG75" si="125">(AG36-AF36)*$D$75</f>
        <v>0</v>
      </c>
      <c r="AH75" s="21">
        <f t="shared" ref="AH75" si="126">(AH36-AG36)*$D$75</f>
        <v>0</v>
      </c>
      <c r="AI75" s="21">
        <f t="shared" ref="AI75" si="127">(AI36-AH36)*$D$75</f>
        <v>0</v>
      </c>
      <c r="AJ75" s="21">
        <f t="shared" ref="AJ75" si="128">(AJ36-AI36)*$D$75</f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29">SUM(F101:F102)</f>
        <v>0</v>
      </c>
      <c r="G100" s="22">
        <f t="shared" ref="G100:AJ100" si="130">SUM(G101:G102)</f>
        <v>0</v>
      </c>
      <c r="H100" s="22">
        <f t="shared" si="130"/>
        <v>0</v>
      </c>
      <c r="I100" s="22">
        <f t="shared" si="130"/>
        <v>13726.953619999855</v>
      </c>
      <c r="J100" s="22">
        <f t="shared" si="130"/>
        <v>13635.426839999283</v>
      </c>
      <c r="K100" s="22">
        <f t="shared" si="130"/>
        <v>12044.494100000276</v>
      </c>
      <c r="L100" s="22">
        <f t="shared" si="130"/>
        <v>13533.43427999973</v>
      </c>
      <c r="M100" s="22">
        <f t="shared" si="130"/>
        <v>0</v>
      </c>
      <c r="N100" s="22">
        <f t="shared" si="130"/>
        <v>0</v>
      </c>
      <c r="O100" s="22">
        <f t="shared" si="130"/>
        <v>19242.580300000482</v>
      </c>
      <c r="P100" s="22">
        <f t="shared" si="130"/>
        <v>13085.294259999877</v>
      </c>
      <c r="Q100" s="22">
        <f t="shared" si="130"/>
        <v>12938.226080000573</v>
      </c>
      <c r="R100" s="22">
        <f t="shared" si="130"/>
        <v>15945.594879999748</v>
      </c>
      <c r="S100" s="22">
        <f t="shared" si="130"/>
        <v>11524.141799999488</v>
      </c>
      <c r="T100" s="22">
        <f t="shared" si="130"/>
        <v>0</v>
      </c>
      <c r="U100" s="22">
        <f t="shared" si="130"/>
        <v>0</v>
      </c>
      <c r="V100" s="22">
        <f t="shared" si="130"/>
        <v>15192.745959999644</v>
      </c>
      <c r="W100" s="22">
        <f t="shared" si="130"/>
        <v>14522.46746000086</v>
      </c>
      <c r="X100" s="22">
        <f t="shared" si="130"/>
        <v>13678.587319999682</v>
      </c>
      <c r="Y100" s="22">
        <f t="shared" si="130"/>
        <v>12461.131400000242</v>
      </c>
      <c r="Z100" s="22">
        <f t="shared" si="130"/>
        <v>8258.8543599997847</v>
      </c>
      <c r="AA100" s="22">
        <f t="shared" si="130"/>
        <v>0</v>
      </c>
      <c r="AB100" s="22">
        <f t="shared" si="130"/>
        <v>0</v>
      </c>
      <c r="AC100" s="22">
        <f t="shared" si="130"/>
        <v>11175.71883999987</v>
      </c>
      <c r="AD100" s="22">
        <f t="shared" si="130"/>
        <v>15591.122319999999</v>
      </c>
      <c r="AE100" s="22">
        <f t="shared" si="130"/>
        <v>0</v>
      </c>
      <c r="AF100" s="22">
        <f t="shared" si="130"/>
        <v>23327.129999999779</v>
      </c>
      <c r="AG100" s="22">
        <f t="shared" si="130"/>
        <v>10120.5847600003</v>
      </c>
      <c r="AH100" s="22">
        <f t="shared" si="130"/>
        <v>0</v>
      </c>
      <c r="AI100" s="22">
        <f t="shared" si="130"/>
        <v>0</v>
      </c>
      <c r="AJ100" s="22">
        <f t="shared" si="130"/>
        <v>0</v>
      </c>
      <c r="AK100" s="22">
        <f t="shared" ref="AK100:AK102" si="131">SUM(F100:AJ100)</f>
        <v>250004.48857999945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132">SUM(G111,G114:G118)</f>
        <v>0</v>
      </c>
      <c r="H101" s="22">
        <f t="shared" si="132"/>
        <v>0</v>
      </c>
      <c r="I101" s="22">
        <f t="shared" si="132"/>
        <v>6362.2724999998809</v>
      </c>
      <c r="J101" s="22">
        <f t="shared" si="132"/>
        <v>12347.657843136574</v>
      </c>
      <c r="K101" s="22">
        <f t="shared" si="132"/>
        <v>10096.400833333617</v>
      </c>
      <c r="L101" s="22">
        <f t="shared" si="132"/>
        <v>11414.363507462605</v>
      </c>
      <c r="M101" s="22">
        <f t="shared" si="132"/>
        <v>0</v>
      </c>
      <c r="N101" s="22">
        <f t="shared" si="132"/>
        <v>0</v>
      </c>
      <c r="O101" s="22">
        <f t="shared" si="132"/>
        <v>14948.914435484379</v>
      </c>
      <c r="P101" s="22">
        <f t="shared" si="132"/>
        <v>10814.828733765984</v>
      </c>
      <c r="Q101" s="22">
        <f t="shared" si="132"/>
        <v>10726.626837456577</v>
      </c>
      <c r="R101" s="22">
        <f t="shared" si="132"/>
        <v>13176.819999999636</v>
      </c>
      <c r="S101" s="22">
        <f t="shared" si="132"/>
        <v>9634.8905128200768</v>
      </c>
      <c r="T101" s="22">
        <f t="shared" si="132"/>
        <v>0</v>
      </c>
      <c r="U101" s="22">
        <f t="shared" si="132"/>
        <v>0</v>
      </c>
      <c r="V101" s="22">
        <f t="shared" si="132"/>
        <v>10988.973921568251</v>
      </c>
      <c r="W101" s="22">
        <f t="shared" si="132"/>
        <v>12412.387568493799</v>
      </c>
      <c r="X101" s="22">
        <f t="shared" si="132"/>
        <v>11628.238913043204</v>
      </c>
      <c r="Y101" s="22">
        <f t="shared" si="132"/>
        <v>10544.653039867266</v>
      </c>
      <c r="Z101" s="22">
        <f t="shared" si="132"/>
        <v>5523.9411061944538</v>
      </c>
      <c r="AA101" s="22">
        <f t="shared" si="132"/>
        <v>0</v>
      </c>
      <c r="AB101" s="22">
        <f t="shared" si="132"/>
        <v>0</v>
      </c>
      <c r="AC101" s="22">
        <f t="shared" si="132"/>
        <v>6653.8926744185428</v>
      </c>
      <c r="AD101" s="22">
        <f t="shared" si="132"/>
        <v>13476.611666666919</v>
      </c>
      <c r="AE101" s="22">
        <f t="shared" si="132"/>
        <v>0</v>
      </c>
      <c r="AF101" s="22">
        <f t="shared" si="132"/>
        <v>19471.710152671225</v>
      </c>
      <c r="AG101" s="22">
        <f t="shared" si="132"/>
        <v>6990.9072093029363</v>
      </c>
      <c r="AH101" s="22">
        <f t="shared" si="132"/>
        <v>0</v>
      </c>
      <c r="AI101" s="22">
        <f t="shared" si="132"/>
        <v>0</v>
      </c>
      <c r="AJ101" s="22">
        <f t="shared" si="132"/>
        <v>0</v>
      </c>
      <c r="AK101" s="22">
        <f t="shared" si="131"/>
        <v>197214.09145568594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133">SUM(G121:G128)</f>
        <v>0</v>
      </c>
      <c r="H102" s="22">
        <f t="shared" si="133"/>
        <v>0</v>
      </c>
      <c r="I102" s="22">
        <f t="shared" si="133"/>
        <v>7364.6811199999747</v>
      </c>
      <c r="J102" s="22">
        <f t="shared" si="133"/>
        <v>1287.7689968627085</v>
      </c>
      <c r="K102" s="22">
        <f t="shared" si="133"/>
        <v>1948.0932666666586</v>
      </c>
      <c r="L102" s="22">
        <f t="shared" si="133"/>
        <v>2119.0707725371249</v>
      </c>
      <c r="M102" s="22">
        <f t="shared" si="133"/>
        <v>0</v>
      </c>
      <c r="N102" s="22">
        <f t="shared" si="133"/>
        <v>0</v>
      </c>
      <c r="O102" s="22">
        <f t="shared" si="133"/>
        <v>4293.6658645161042</v>
      </c>
      <c r="P102" s="22">
        <f t="shared" si="133"/>
        <v>2270.4655262338933</v>
      </c>
      <c r="Q102" s="22">
        <f t="shared" si="133"/>
        <v>2211.5992425439968</v>
      </c>
      <c r="R102" s="22">
        <f t="shared" si="133"/>
        <v>2768.7748800001123</v>
      </c>
      <c r="S102" s="22">
        <f t="shared" si="133"/>
        <v>1889.251287179412</v>
      </c>
      <c r="T102" s="22">
        <f t="shared" si="133"/>
        <v>0</v>
      </c>
      <c r="U102" s="22">
        <f t="shared" si="133"/>
        <v>0</v>
      </c>
      <c r="V102" s="22">
        <f t="shared" si="133"/>
        <v>4203.7720384313925</v>
      </c>
      <c r="W102" s="22">
        <f t="shared" si="133"/>
        <v>2110.0798915070604</v>
      </c>
      <c r="X102" s="22">
        <f t="shared" si="133"/>
        <v>2050.3484069564788</v>
      </c>
      <c r="Y102" s="22">
        <f t="shared" si="133"/>
        <v>1916.4783601329764</v>
      </c>
      <c r="Z102" s="22">
        <f t="shared" si="133"/>
        <v>2734.9132538053309</v>
      </c>
      <c r="AA102" s="22">
        <f t="shared" si="133"/>
        <v>0</v>
      </c>
      <c r="AB102" s="22">
        <f t="shared" si="133"/>
        <v>0</v>
      </c>
      <c r="AC102" s="22">
        <f t="shared" si="133"/>
        <v>4521.8261655813285</v>
      </c>
      <c r="AD102" s="22">
        <f t="shared" si="133"/>
        <v>2114.5106533330804</v>
      </c>
      <c r="AE102" s="22">
        <f t="shared" si="133"/>
        <v>0</v>
      </c>
      <c r="AF102" s="22">
        <f t="shared" si="133"/>
        <v>3855.4198473285555</v>
      </c>
      <c r="AG102" s="22">
        <f t="shared" si="133"/>
        <v>3129.6775506973631</v>
      </c>
      <c r="AH102" s="22">
        <f t="shared" si="133"/>
        <v>0</v>
      </c>
      <c r="AI102" s="22">
        <f t="shared" si="133"/>
        <v>0</v>
      </c>
      <c r="AJ102" s="22">
        <f t="shared" si="133"/>
        <v>0</v>
      </c>
      <c r="AK102" s="22">
        <f t="shared" si="131"/>
        <v>52790.397124313553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03">
        <f t="shared" ref="G107:AJ107" si="134">((G33+G34)-(F33+F34))*$D$107</f>
        <v>0</v>
      </c>
      <c r="H107" s="203">
        <f t="shared" si="134"/>
        <v>0</v>
      </c>
      <c r="I107" s="27">
        <f t="shared" si="134"/>
        <v>23318.400000000838</v>
      </c>
      <c r="J107" s="27">
        <f t="shared" si="134"/>
        <v>11526.400000002468</v>
      </c>
      <c r="K107" s="27">
        <f t="shared" si="134"/>
        <v>14579.199999998673</v>
      </c>
      <c r="L107" s="27">
        <f t="shared" si="134"/>
        <v>14668.799999999464</v>
      </c>
      <c r="M107" s="27">
        <f t="shared" si="134"/>
        <v>0</v>
      </c>
      <c r="N107" s="203">
        <f t="shared" si="134"/>
        <v>0</v>
      </c>
      <c r="O107" s="203">
        <f t="shared" si="134"/>
        <v>23980.799999998999</v>
      </c>
      <c r="P107" s="27">
        <f t="shared" si="134"/>
        <v>14412.800000002608</v>
      </c>
      <c r="Q107" s="27">
        <f t="shared" si="134"/>
        <v>14892.799999998533</v>
      </c>
      <c r="R107" s="27">
        <f t="shared" si="134"/>
        <v>15139.199999999255</v>
      </c>
      <c r="S107" s="27">
        <f t="shared" si="134"/>
        <v>15727.999999999884</v>
      </c>
      <c r="T107" s="27">
        <f t="shared" si="134"/>
        <v>0</v>
      </c>
      <c r="U107" s="203">
        <f t="shared" si="134"/>
        <v>0</v>
      </c>
      <c r="V107" s="203">
        <f t="shared" si="134"/>
        <v>20444.799999997485</v>
      </c>
      <c r="W107" s="27">
        <f t="shared" si="134"/>
        <v>16368.000000002212</v>
      </c>
      <c r="X107" s="27">
        <f t="shared" si="134"/>
        <v>15004.800000003888</v>
      </c>
      <c r="Y107" s="27">
        <f t="shared" si="134"/>
        <v>13926.399999996647</v>
      </c>
      <c r="Z107" s="27">
        <f t="shared" si="134"/>
        <v>9632.0000000006985</v>
      </c>
      <c r="AA107" s="27">
        <f t="shared" si="134"/>
        <v>0</v>
      </c>
      <c r="AB107" s="203">
        <f t="shared" si="134"/>
        <v>0</v>
      </c>
      <c r="AC107" s="203">
        <f t="shared" si="134"/>
        <v>16790.400000000955</v>
      </c>
      <c r="AD107" s="27">
        <f t="shared" si="134"/>
        <v>17174.399999997695</v>
      </c>
      <c r="AE107" s="27">
        <f t="shared" si="134"/>
        <v>0</v>
      </c>
      <c r="AF107" s="27">
        <f t="shared" si="134"/>
        <v>26688.000000000466</v>
      </c>
      <c r="AG107" s="27">
        <f t="shared" si="134"/>
        <v>11561.600000000908</v>
      </c>
      <c r="AH107" s="27">
        <f t="shared" si="134"/>
        <v>0</v>
      </c>
      <c r="AI107" s="27">
        <f t="shared" si="134"/>
        <v>0</v>
      </c>
      <c r="AJ107" s="27">
        <f t="shared" si="134"/>
        <v>0</v>
      </c>
      <c r="AK107" s="27">
        <f>SUM(F107:AJ107)</f>
        <v>295836.80000000168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03">
        <f t="shared" ref="G108:AJ108" si="135">(G37-F37)*$D$108</f>
        <v>0</v>
      </c>
      <c r="H108" s="203">
        <f t="shared" si="135"/>
        <v>0</v>
      </c>
      <c r="I108" s="27">
        <f t="shared" si="135"/>
        <v>1000</v>
      </c>
      <c r="J108" s="27">
        <f t="shared" si="135"/>
        <v>2299.9999999997272</v>
      </c>
      <c r="K108" s="27">
        <f t="shared" si="135"/>
        <v>2599.9999999999091</v>
      </c>
      <c r="L108" s="27">
        <f t="shared" si="135"/>
        <v>2900.0000000000909</v>
      </c>
      <c r="M108" s="27">
        <f t="shared" si="135"/>
        <v>0</v>
      </c>
      <c r="N108" s="203">
        <f t="shared" si="135"/>
        <v>0</v>
      </c>
      <c r="O108" s="203">
        <f t="shared" si="135"/>
        <v>2700.0000000002728</v>
      </c>
      <c r="P108" s="27">
        <f t="shared" si="135"/>
        <v>2599.9999999999091</v>
      </c>
      <c r="Q108" s="27">
        <f t="shared" si="135"/>
        <v>2400.0000000000909</v>
      </c>
      <c r="R108" s="27">
        <f t="shared" si="135"/>
        <v>2699.9999999998181</v>
      </c>
      <c r="S108" s="27">
        <f t="shared" si="135"/>
        <v>3400.0000000000909</v>
      </c>
      <c r="T108" s="27">
        <f t="shared" si="135"/>
        <v>0</v>
      </c>
      <c r="U108" s="203">
        <f t="shared" si="135"/>
        <v>0</v>
      </c>
      <c r="V108" s="203">
        <f t="shared" si="135"/>
        <v>2299.9999999997272</v>
      </c>
      <c r="W108" s="27">
        <f t="shared" si="135"/>
        <v>3200.0000000002728</v>
      </c>
      <c r="X108" s="27">
        <f t="shared" si="135"/>
        <v>2799.9999999997272</v>
      </c>
      <c r="Y108" s="27">
        <f t="shared" si="135"/>
        <v>2600.0000000003638</v>
      </c>
      <c r="Z108" s="27">
        <f t="shared" si="135"/>
        <v>699.9999999998181</v>
      </c>
      <c r="AA108" s="27">
        <f t="shared" si="135"/>
        <v>0</v>
      </c>
      <c r="AB108" s="203">
        <f t="shared" si="135"/>
        <v>0</v>
      </c>
      <c r="AC108" s="203">
        <f t="shared" si="135"/>
        <v>900.00000000009095</v>
      </c>
      <c r="AD108" s="27">
        <f t="shared" si="135"/>
        <v>3400.0000000000909</v>
      </c>
      <c r="AE108" s="27">
        <f t="shared" si="135"/>
        <v>0</v>
      </c>
      <c r="AF108" s="27">
        <f t="shared" si="135"/>
        <v>4399.9999999996362</v>
      </c>
      <c r="AG108" s="27">
        <f t="shared" si="135"/>
        <v>1200.0000000002728</v>
      </c>
      <c r="AH108" s="27">
        <f t="shared" si="135"/>
        <v>0</v>
      </c>
      <c r="AI108" s="27">
        <f t="shared" si="135"/>
        <v>0</v>
      </c>
      <c r="AJ108" s="27">
        <f t="shared" si="135"/>
        <v>0</v>
      </c>
      <c r="AK108" s="27">
        <f t="shared" ref="AK108:AK130" si="136">SUM(F108:AJ108)</f>
        <v>44099.999999999913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03">
        <f t="shared" ref="G109:AJ109" si="137">SUM(G111:G118)</f>
        <v>0</v>
      </c>
      <c r="H109" s="203">
        <f t="shared" si="137"/>
        <v>0</v>
      </c>
      <c r="I109" s="27">
        <f t="shared" si="137"/>
        <v>6512.2724999998863</v>
      </c>
      <c r="J109" s="27">
        <f t="shared" si="137"/>
        <v>12387.657843136567</v>
      </c>
      <c r="K109" s="27">
        <f t="shared" si="137"/>
        <v>10186.400833333621</v>
      </c>
      <c r="L109" s="27">
        <f t="shared" si="137"/>
        <v>11504.363507462609</v>
      </c>
      <c r="M109" s="27">
        <f t="shared" si="137"/>
        <v>0</v>
      </c>
      <c r="N109" s="203">
        <f t="shared" si="137"/>
        <v>0</v>
      </c>
      <c r="O109" s="203">
        <f t="shared" si="137"/>
        <v>15048.914435484374</v>
      </c>
      <c r="P109" s="27">
        <f t="shared" si="137"/>
        <v>10894.828733765997</v>
      </c>
      <c r="Q109" s="27">
        <f t="shared" si="137"/>
        <v>10826.626837456573</v>
      </c>
      <c r="R109" s="27">
        <f t="shared" si="137"/>
        <v>13276.81999999963</v>
      </c>
      <c r="S109" s="27">
        <f t="shared" si="137"/>
        <v>9734.8905128200713</v>
      </c>
      <c r="T109" s="27">
        <f t="shared" si="137"/>
        <v>0</v>
      </c>
      <c r="U109" s="203">
        <f t="shared" si="137"/>
        <v>0</v>
      </c>
      <c r="V109" s="203">
        <f t="shared" si="137"/>
        <v>11078.973921568255</v>
      </c>
      <c r="W109" s="27">
        <f t="shared" si="137"/>
        <v>12512.387568493821</v>
      </c>
      <c r="X109" s="27">
        <f t="shared" si="137"/>
        <v>11718.238913043178</v>
      </c>
      <c r="Y109" s="27">
        <f t="shared" si="137"/>
        <v>10644.653039867288</v>
      </c>
      <c r="Z109" s="27">
        <f t="shared" si="137"/>
        <v>5603.9411061944375</v>
      </c>
      <c r="AA109" s="27">
        <f t="shared" si="137"/>
        <v>0</v>
      </c>
      <c r="AB109" s="203">
        <f t="shared" si="137"/>
        <v>0</v>
      </c>
      <c r="AC109" s="203">
        <f t="shared" si="137"/>
        <v>6753.8926744185374</v>
      </c>
      <c r="AD109" s="27">
        <f t="shared" si="137"/>
        <v>13606.61166666694</v>
      </c>
      <c r="AE109" s="27">
        <f t="shared" si="137"/>
        <v>0</v>
      </c>
      <c r="AF109" s="27">
        <f t="shared" si="137"/>
        <v>19621.710152671203</v>
      </c>
      <c r="AG109" s="27">
        <f t="shared" si="137"/>
        <v>7090.907209302959</v>
      </c>
      <c r="AH109" s="27">
        <f t="shared" si="137"/>
        <v>0</v>
      </c>
      <c r="AI109" s="27">
        <f t="shared" si="137"/>
        <v>0</v>
      </c>
      <c r="AJ109" s="27">
        <f t="shared" si="137"/>
        <v>0</v>
      </c>
      <c r="AK109" s="27">
        <f t="shared" si="136"/>
        <v>199004.09145568594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03"/>
      <c r="H110" s="203"/>
      <c r="I110" s="27"/>
      <c r="J110" s="27"/>
      <c r="K110" s="27"/>
      <c r="L110" s="27"/>
      <c r="M110" s="27"/>
      <c r="N110" s="203"/>
      <c r="O110" s="203"/>
      <c r="P110" s="27"/>
      <c r="Q110" s="27"/>
      <c r="R110" s="27"/>
      <c r="S110" s="27"/>
      <c r="T110" s="27"/>
      <c r="U110" s="203"/>
      <c r="V110" s="203"/>
      <c r="W110" s="27"/>
      <c r="X110" s="27"/>
      <c r="Y110" s="27"/>
      <c r="Z110" s="27"/>
      <c r="AA110" s="27"/>
      <c r="AB110" s="203"/>
      <c r="AC110" s="203"/>
      <c r="AD110" s="27"/>
      <c r="AE110" s="27"/>
      <c r="AF110" s="27"/>
      <c r="AG110" s="27"/>
      <c r="AH110" s="27"/>
      <c r="AI110" s="27"/>
      <c r="AJ110" s="27"/>
      <c r="AK110" s="27">
        <f t="shared" si="136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138">IF(F135=0,((F37-E37))*$D$111,(((F37-E37)*0.8))*$D$111)</f>
        <v>0</v>
      </c>
      <c r="G111" s="203">
        <f t="shared" si="138"/>
        <v>0</v>
      </c>
      <c r="H111" s="203">
        <f t="shared" si="138"/>
        <v>0</v>
      </c>
      <c r="I111" s="27">
        <f t="shared" si="138"/>
        <v>1000</v>
      </c>
      <c r="J111" s="27">
        <f t="shared" si="138"/>
        <v>2299.9999999997272</v>
      </c>
      <c r="K111" s="27">
        <f t="shared" si="138"/>
        <v>2599.9999999999091</v>
      </c>
      <c r="L111" s="27">
        <f t="shared" si="138"/>
        <v>2900.0000000000909</v>
      </c>
      <c r="M111" s="27">
        <f t="shared" si="138"/>
        <v>0</v>
      </c>
      <c r="N111" s="203">
        <f t="shared" si="138"/>
        <v>0</v>
      </c>
      <c r="O111" s="203">
        <f t="shared" si="138"/>
        <v>2700.0000000002728</v>
      </c>
      <c r="P111" s="27">
        <f t="shared" si="138"/>
        <v>2599.9999999999091</v>
      </c>
      <c r="Q111" s="27">
        <f t="shared" si="138"/>
        <v>2400.0000000000909</v>
      </c>
      <c r="R111" s="27">
        <f t="shared" si="138"/>
        <v>2699.9999999998181</v>
      </c>
      <c r="S111" s="27">
        <f t="shared" si="138"/>
        <v>3400.0000000000909</v>
      </c>
      <c r="T111" s="27">
        <f t="shared" si="138"/>
        <v>0</v>
      </c>
      <c r="U111" s="203">
        <f t="shared" si="138"/>
        <v>0</v>
      </c>
      <c r="V111" s="203">
        <f t="shared" si="138"/>
        <v>2299.9999999997272</v>
      </c>
      <c r="W111" s="27">
        <f t="shared" si="138"/>
        <v>3200.0000000002728</v>
      </c>
      <c r="X111" s="27">
        <f t="shared" si="138"/>
        <v>2799.9999999997272</v>
      </c>
      <c r="Y111" s="27">
        <f t="shared" si="138"/>
        <v>2600.0000000003638</v>
      </c>
      <c r="Z111" s="27">
        <f t="shared" si="138"/>
        <v>699.9999999998181</v>
      </c>
      <c r="AA111" s="27">
        <f t="shared" si="138"/>
        <v>0</v>
      </c>
      <c r="AB111" s="203">
        <f t="shared" si="138"/>
        <v>0</v>
      </c>
      <c r="AC111" s="203">
        <f t="shared" si="138"/>
        <v>900.00000000009095</v>
      </c>
      <c r="AD111" s="27">
        <f t="shared" si="138"/>
        <v>3400.0000000000909</v>
      </c>
      <c r="AE111" s="27">
        <f t="shared" si="138"/>
        <v>0</v>
      </c>
      <c r="AF111" s="27">
        <f t="shared" si="138"/>
        <v>4399.9999999996362</v>
      </c>
      <c r="AG111" s="27">
        <f t="shared" si="138"/>
        <v>1200.0000000002728</v>
      </c>
      <c r="AH111" s="27">
        <f t="shared" si="138"/>
        <v>0</v>
      </c>
      <c r="AI111" s="27">
        <f t="shared" si="138"/>
        <v>0</v>
      </c>
      <c r="AJ111" s="27">
        <f t="shared" si="138"/>
        <v>0</v>
      </c>
      <c r="AK111" s="27">
        <f t="shared" si="136"/>
        <v>44099.999999999913</v>
      </c>
    </row>
    <row r="112" spans="1:38">
      <c r="B112" s="58" t="s">
        <v>77</v>
      </c>
      <c r="C112" s="26"/>
      <c r="D112" s="26">
        <v>1000</v>
      </c>
      <c r="E112" s="27"/>
      <c r="F112" s="27"/>
      <c r="G112" s="203"/>
      <c r="H112" s="203"/>
      <c r="I112" s="27"/>
      <c r="J112" s="27"/>
      <c r="K112" s="27"/>
      <c r="L112" s="27"/>
      <c r="M112" s="27"/>
      <c r="N112" s="203"/>
      <c r="O112" s="203"/>
      <c r="P112" s="27"/>
      <c r="Q112" s="27"/>
      <c r="R112" s="27"/>
      <c r="S112" s="27"/>
      <c r="T112" s="27"/>
      <c r="U112" s="203"/>
      <c r="V112" s="203"/>
      <c r="W112" s="27"/>
      <c r="X112" s="27"/>
      <c r="Y112" s="27"/>
      <c r="Z112" s="27"/>
      <c r="AA112" s="27"/>
      <c r="AB112" s="203"/>
      <c r="AC112" s="203"/>
      <c r="AD112" s="27"/>
      <c r="AE112" s="27"/>
      <c r="AF112" s="27"/>
      <c r="AG112" s="27"/>
      <c r="AH112" s="27"/>
      <c r="AI112" s="27"/>
      <c r="AJ112" s="27"/>
      <c r="AK112" s="27">
        <f t="shared" si="136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03">
        <f t="shared" ref="G113:AJ113" si="139">(G39-F39)*$D$113</f>
        <v>0</v>
      </c>
      <c r="H113" s="203">
        <f t="shared" si="139"/>
        <v>0</v>
      </c>
      <c r="I113" s="27">
        <f t="shared" si="139"/>
        <v>150.00000000000568</v>
      </c>
      <c r="J113" s="27">
        <f t="shared" si="139"/>
        <v>39.999999999992042</v>
      </c>
      <c r="K113" s="27">
        <f t="shared" si="139"/>
        <v>90.000000000003411</v>
      </c>
      <c r="L113" s="27">
        <f t="shared" si="139"/>
        <v>90.000000000003411</v>
      </c>
      <c r="M113" s="27">
        <f t="shared" si="139"/>
        <v>0</v>
      </c>
      <c r="N113" s="203">
        <f t="shared" si="139"/>
        <v>0</v>
      </c>
      <c r="O113" s="203">
        <f t="shared" si="139"/>
        <v>99.999999999994316</v>
      </c>
      <c r="P113" s="27">
        <f t="shared" si="139"/>
        <v>80.000000000012506</v>
      </c>
      <c r="Q113" s="27">
        <f t="shared" si="139"/>
        <v>99.999999999994316</v>
      </c>
      <c r="R113" s="27">
        <f t="shared" si="139"/>
        <v>99.999999999994316</v>
      </c>
      <c r="S113" s="27">
        <f t="shared" si="139"/>
        <v>99.999999999994316</v>
      </c>
      <c r="T113" s="27">
        <f t="shared" si="139"/>
        <v>0</v>
      </c>
      <c r="U113" s="203">
        <f t="shared" si="139"/>
        <v>0</v>
      </c>
      <c r="V113" s="203">
        <f t="shared" si="139"/>
        <v>90.000000000003411</v>
      </c>
      <c r="W113" s="27">
        <f t="shared" si="139"/>
        <v>100.00000000002274</v>
      </c>
      <c r="X113" s="27">
        <f t="shared" si="139"/>
        <v>89.999999999974989</v>
      </c>
      <c r="Y113" s="27">
        <f t="shared" si="139"/>
        <v>100.00000000002274</v>
      </c>
      <c r="Z113" s="27">
        <f t="shared" si="139"/>
        <v>79.999999999984084</v>
      </c>
      <c r="AA113" s="27">
        <f t="shared" si="139"/>
        <v>0</v>
      </c>
      <c r="AB113" s="203">
        <f t="shared" si="139"/>
        <v>0</v>
      </c>
      <c r="AC113" s="203">
        <f t="shared" si="139"/>
        <v>99.999999999994316</v>
      </c>
      <c r="AD113" s="27">
        <f t="shared" si="139"/>
        <v>130.00000000002387</v>
      </c>
      <c r="AE113" s="27">
        <f t="shared" si="139"/>
        <v>0</v>
      </c>
      <c r="AF113" s="27">
        <f t="shared" si="139"/>
        <v>149.99999999997726</v>
      </c>
      <c r="AG113" s="27">
        <f t="shared" si="139"/>
        <v>100.00000000002274</v>
      </c>
      <c r="AH113" s="27">
        <f t="shared" si="139"/>
        <v>0</v>
      </c>
      <c r="AI113" s="27">
        <f t="shared" si="139"/>
        <v>0</v>
      </c>
      <c r="AJ113" s="27">
        <f t="shared" si="139"/>
        <v>0</v>
      </c>
      <c r="AK113" s="27">
        <f t="shared" si="136"/>
        <v>1790.0000000000205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03">
        <f t="shared" ref="G114:AJ114" si="140">IFERROR(81%*(G44-F44)*$D$114,0)</f>
        <v>0</v>
      </c>
      <c r="H114" s="203">
        <f t="shared" si="140"/>
        <v>0</v>
      </c>
      <c r="I114" s="27">
        <f t="shared" si="140"/>
        <v>0</v>
      </c>
      <c r="J114" s="27">
        <f t="shared" si="140"/>
        <v>4292.9999999999636</v>
      </c>
      <c r="K114" s="27">
        <f t="shared" si="140"/>
        <v>728.9999999998895</v>
      </c>
      <c r="L114" s="27">
        <f t="shared" si="140"/>
        <v>1215</v>
      </c>
      <c r="M114" s="27">
        <f t="shared" si="140"/>
        <v>0</v>
      </c>
      <c r="N114" s="203">
        <f t="shared" si="140"/>
        <v>0</v>
      </c>
      <c r="O114" s="203">
        <f t="shared" si="140"/>
        <v>2430</v>
      </c>
      <c r="P114" s="27">
        <f t="shared" si="140"/>
        <v>1134.0000000000739</v>
      </c>
      <c r="Q114" s="27">
        <f t="shared" si="140"/>
        <v>1134.0000000000739</v>
      </c>
      <c r="R114" s="27">
        <f t="shared" si="140"/>
        <v>1133.9999999998895</v>
      </c>
      <c r="S114" s="27">
        <f t="shared" si="140"/>
        <v>891.00000000011062</v>
      </c>
      <c r="T114" s="27">
        <f t="shared" si="140"/>
        <v>0</v>
      </c>
      <c r="U114" s="203">
        <f t="shared" si="140"/>
        <v>0</v>
      </c>
      <c r="V114" s="203">
        <f t="shared" si="140"/>
        <v>2267.9999999999632</v>
      </c>
      <c r="W114" s="27">
        <f t="shared" si="140"/>
        <v>1295.9999999999263</v>
      </c>
      <c r="X114" s="27">
        <f t="shared" si="140"/>
        <v>1215</v>
      </c>
      <c r="Y114" s="27">
        <f t="shared" si="140"/>
        <v>1215</v>
      </c>
      <c r="Z114" s="27">
        <f t="shared" si="140"/>
        <v>891.00000000011062</v>
      </c>
      <c r="AA114" s="27">
        <f t="shared" si="140"/>
        <v>0</v>
      </c>
      <c r="AB114" s="203">
        <f t="shared" si="140"/>
        <v>0</v>
      </c>
      <c r="AC114" s="203">
        <f t="shared" si="140"/>
        <v>2267.9999999999632</v>
      </c>
      <c r="AD114" s="27">
        <f t="shared" si="140"/>
        <v>1538.9999999998895</v>
      </c>
      <c r="AE114" s="27">
        <f t="shared" si="140"/>
        <v>0</v>
      </c>
      <c r="AF114" s="27">
        <f t="shared" si="140"/>
        <v>2268.0000000001478</v>
      </c>
      <c r="AG114" s="27">
        <f t="shared" si="140"/>
        <v>1052.9999999999634</v>
      </c>
      <c r="AH114" s="27">
        <f t="shared" si="140"/>
        <v>0</v>
      </c>
      <c r="AI114" s="27">
        <f t="shared" si="140"/>
        <v>0</v>
      </c>
      <c r="AJ114" s="27">
        <f t="shared" si="140"/>
        <v>0</v>
      </c>
      <c r="AK114" s="27">
        <f t="shared" si="136"/>
        <v>26972.999999999967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03">
        <f t="shared" ref="G115:AJ115" si="141">(G54-F54)*$D$115</f>
        <v>0</v>
      </c>
      <c r="H115" s="203">
        <f t="shared" si="141"/>
        <v>0</v>
      </c>
      <c r="I115" s="27">
        <f t="shared" si="141"/>
        <v>1899.9999999999773</v>
      </c>
      <c r="J115" s="27">
        <f t="shared" si="141"/>
        <v>1120.0000000000045</v>
      </c>
      <c r="K115" s="27">
        <f t="shared" si="141"/>
        <v>1379.9999999999955</v>
      </c>
      <c r="L115" s="27">
        <f t="shared" si="141"/>
        <v>1490.0000000000091</v>
      </c>
      <c r="M115" s="27">
        <f t="shared" si="141"/>
        <v>0</v>
      </c>
      <c r="N115" s="203">
        <f t="shared" si="141"/>
        <v>0</v>
      </c>
      <c r="O115" s="203">
        <f t="shared" si="141"/>
        <v>2480.0000000000182</v>
      </c>
      <c r="P115" s="27">
        <f t="shared" si="141"/>
        <v>1579.9999999999841</v>
      </c>
      <c r="Q115" s="27">
        <f t="shared" si="141"/>
        <v>1509.9999999999909</v>
      </c>
      <c r="R115" s="27">
        <f t="shared" si="141"/>
        <v>1490.0000000000091</v>
      </c>
      <c r="S115" s="27">
        <f t="shared" si="141"/>
        <v>1769.9999999999818</v>
      </c>
      <c r="T115" s="27">
        <f t="shared" si="141"/>
        <v>0</v>
      </c>
      <c r="U115" s="203">
        <f t="shared" si="141"/>
        <v>0</v>
      </c>
      <c r="V115" s="203">
        <f t="shared" si="141"/>
        <v>1630.0000000000523</v>
      </c>
      <c r="W115" s="27">
        <f t="shared" si="141"/>
        <v>1579.9999999999841</v>
      </c>
      <c r="X115" s="27">
        <f t="shared" si="141"/>
        <v>1689.9999999999977</v>
      </c>
      <c r="Y115" s="27">
        <f t="shared" si="141"/>
        <v>1509.9999999999909</v>
      </c>
      <c r="Z115" s="27">
        <f t="shared" si="141"/>
        <v>1279.9999999999727</v>
      </c>
      <c r="AA115" s="27">
        <f t="shared" si="141"/>
        <v>0</v>
      </c>
      <c r="AB115" s="203">
        <f t="shared" si="141"/>
        <v>0</v>
      </c>
      <c r="AC115" s="203">
        <f t="shared" si="141"/>
        <v>1210.0000000000364</v>
      </c>
      <c r="AD115" s="27">
        <f t="shared" si="141"/>
        <v>1759.9999999999909</v>
      </c>
      <c r="AE115" s="27">
        <f t="shared" si="141"/>
        <v>0</v>
      </c>
      <c r="AF115" s="27">
        <f t="shared" si="141"/>
        <v>3040.0000000000205</v>
      </c>
      <c r="AG115" s="27">
        <f t="shared" si="141"/>
        <v>1209.9999999999795</v>
      </c>
      <c r="AH115" s="27">
        <f t="shared" si="141"/>
        <v>0</v>
      </c>
      <c r="AI115" s="27">
        <f t="shared" si="141"/>
        <v>0</v>
      </c>
      <c r="AJ115" s="27">
        <f t="shared" si="141"/>
        <v>0</v>
      </c>
      <c r="AK115" s="27">
        <f t="shared" si="136"/>
        <v>29629.999999999993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03">
        <f t="shared" ref="G116:AJ116" si="142">(G51-F51)*$D$116</f>
        <v>0</v>
      </c>
      <c r="H116" s="203">
        <f t="shared" si="142"/>
        <v>0</v>
      </c>
      <c r="I116" s="27">
        <f t="shared" si="142"/>
        <v>361.99999999999477</v>
      </c>
      <c r="J116" s="27">
        <f t="shared" si="142"/>
        <v>215.00000000000341</v>
      </c>
      <c r="K116" s="27">
        <f t="shared" si="142"/>
        <v>274.00000000000091</v>
      </c>
      <c r="L116" s="27">
        <f t="shared" si="142"/>
        <v>268.99999999999835</v>
      </c>
      <c r="M116" s="27">
        <f t="shared" si="142"/>
        <v>0</v>
      </c>
      <c r="N116" s="203">
        <f t="shared" si="142"/>
        <v>0</v>
      </c>
      <c r="O116" s="203">
        <f t="shared" si="142"/>
        <v>371.00000000000222</v>
      </c>
      <c r="P116" s="27">
        <f t="shared" si="142"/>
        <v>266.99999999999591</v>
      </c>
      <c r="Q116" s="27">
        <f t="shared" si="142"/>
        <v>255.00000000000256</v>
      </c>
      <c r="R116" s="27">
        <f t="shared" si="142"/>
        <v>259.00000000000034</v>
      </c>
      <c r="S116" s="27">
        <f t="shared" si="142"/>
        <v>261.00000000000279</v>
      </c>
      <c r="T116" s="27">
        <f t="shared" si="142"/>
        <v>0</v>
      </c>
      <c r="U116" s="203">
        <f t="shared" si="142"/>
        <v>0</v>
      </c>
      <c r="V116" s="203">
        <f t="shared" si="142"/>
        <v>280.99999999999881</v>
      </c>
      <c r="W116" s="27">
        <f t="shared" si="142"/>
        <v>286.99999999999903</v>
      </c>
      <c r="X116" s="27">
        <f t="shared" si="142"/>
        <v>271.0000000000008</v>
      </c>
      <c r="Y116" s="27">
        <f t="shared" si="142"/>
        <v>295.99999999999937</v>
      </c>
      <c r="Z116" s="27">
        <f t="shared" si="142"/>
        <v>174.99999999999716</v>
      </c>
      <c r="AA116" s="27">
        <f t="shared" si="142"/>
        <v>0</v>
      </c>
      <c r="AB116" s="203">
        <f t="shared" si="142"/>
        <v>0</v>
      </c>
      <c r="AC116" s="203">
        <f t="shared" si="142"/>
        <v>234.99999999999943</v>
      </c>
      <c r="AD116" s="27">
        <f t="shared" si="142"/>
        <v>314.00000000000006</v>
      </c>
      <c r="AE116" s="27">
        <f t="shared" si="142"/>
        <v>0</v>
      </c>
      <c r="AF116" s="27">
        <f t="shared" si="142"/>
        <v>359.00000000000176</v>
      </c>
      <c r="AG116" s="27">
        <f t="shared" si="142"/>
        <v>179.00000000000205</v>
      </c>
      <c r="AH116" s="27">
        <f t="shared" si="142"/>
        <v>0</v>
      </c>
      <c r="AI116" s="27">
        <f t="shared" si="142"/>
        <v>0</v>
      </c>
      <c r="AJ116" s="27">
        <f t="shared" si="142"/>
        <v>0</v>
      </c>
      <c r="AK116" s="27">
        <f t="shared" si="136"/>
        <v>4930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03">
        <f t="shared" ref="G117:AJ117" si="143">2/8*(G48-F48)</f>
        <v>0</v>
      </c>
      <c r="H117" s="203">
        <f t="shared" si="143"/>
        <v>0</v>
      </c>
      <c r="I117" s="27">
        <f t="shared" si="143"/>
        <v>0.27250000000000796</v>
      </c>
      <c r="J117" s="27">
        <f t="shared" si="143"/>
        <v>4.9999999999997158E-2</v>
      </c>
      <c r="K117" s="27">
        <f t="shared" si="143"/>
        <v>6.7499999999995453E-2</v>
      </c>
      <c r="L117" s="27">
        <f t="shared" si="143"/>
        <v>6.4999999999997726E-2</v>
      </c>
      <c r="M117" s="27">
        <f t="shared" si="143"/>
        <v>0</v>
      </c>
      <c r="N117" s="203">
        <f t="shared" si="143"/>
        <v>0</v>
      </c>
      <c r="O117" s="203">
        <f t="shared" si="143"/>
        <v>0.17249999999999943</v>
      </c>
      <c r="P117" s="27">
        <f t="shared" si="143"/>
        <v>6.25E-2</v>
      </c>
      <c r="Q117" s="27">
        <f t="shared" si="143"/>
        <v>6.4999999999997726E-2</v>
      </c>
      <c r="R117" s="27">
        <f t="shared" si="143"/>
        <v>7.000000000000739E-2</v>
      </c>
      <c r="S117" s="27">
        <f t="shared" si="143"/>
        <v>6.9999999999993179E-2</v>
      </c>
      <c r="T117" s="27">
        <f t="shared" si="143"/>
        <v>0</v>
      </c>
      <c r="U117" s="203">
        <f t="shared" si="143"/>
        <v>0</v>
      </c>
      <c r="V117" s="203">
        <f t="shared" si="143"/>
        <v>0.17000000000000171</v>
      </c>
      <c r="W117" s="27">
        <f t="shared" si="143"/>
        <v>7.2500000000005116E-2</v>
      </c>
      <c r="X117" s="27">
        <f t="shared" si="143"/>
        <v>6.4999999999997726E-2</v>
      </c>
      <c r="Y117" s="27">
        <f t="shared" si="143"/>
        <v>6.4999999999997726E-2</v>
      </c>
      <c r="Z117" s="27">
        <f t="shared" si="143"/>
        <v>6.4999999999997726E-2</v>
      </c>
      <c r="AA117" s="27">
        <f t="shared" si="143"/>
        <v>0</v>
      </c>
      <c r="AB117" s="203">
        <f t="shared" si="143"/>
        <v>0</v>
      </c>
      <c r="AC117" s="203">
        <f t="shared" si="143"/>
        <v>0.19500000000000739</v>
      </c>
      <c r="AD117" s="27">
        <f t="shared" si="143"/>
        <v>6.9999999999993179E-2</v>
      </c>
      <c r="AE117" s="27">
        <f t="shared" si="143"/>
        <v>0</v>
      </c>
      <c r="AF117" s="27">
        <f t="shared" si="143"/>
        <v>0.13000000000000966</v>
      </c>
      <c r="AG117" s="27">
        <f t="shared" si="143"/>
        <v>6.9999999999993179E-2</v>
      </c>
      <c r="AH117" s="27">
        <f t="shared" si="143"/>
        <v>0</v>
      </c>
      <c r="AI117" s="27">
        <f t="shared" si="143"/>
        <v>0</v>
      </c>
      <c r="AJ117" s="27">
        <f t="shared" si="143"/>
        <v>0</v>
      </c>
      <c r="AK117" s="27">
        <f t="shared" si="136"/>
        <v>1.7974999999999994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144">IFERROR((F108/(F108+F122))*((F50-E50)*$D$118),0)</f>
        <v>0</v>
      </c>
      <c r="G118" s="203">
        <f t="shared" si="144"/>
        <v>0</v>
      </c>
      <c r="H118" s="203">
        <f t="shared" si="144"/>
        <v>0</v>
      </c>
      <c r="I118" s="27">
        <f t="shared" si="144"/>
        <v>3099.9999999999091</v>
      </c>
      <c r="J118" s="27">
        <f t="shared" si="144"/>
        <v>4419.6078431368751</v>
      </c>
      <c r="K118" s="27">
        <f t="shared" si="144"/>
        <v>5113.3333333338205</v>
      </c>
      <c r="L118" s="27">
        <f t="shared" si="144"/>
        <v>5540.2985074625076</v>
      </c>
      <c r="M118" s="27">
        <f t="shared" si="144"/>
        <v>0</v>
      </c>
      <c r="N118" s="203">
        <f t="shared" si="144"/>
        <v>0</v>
      </c>
      <c r="O118" s="203">
        <f t="shared" si="144"/>
        <v>6967.7419354840868</v>
      </c>
      <c r="P118" s="27">
        <f t="shared" si="144"/>
        <v>5233.7662337660204</v>
      </c>
      <c r="Q118" s="27">
        <f t="shared" si="144"/>
        <v>5427.5618374564201</v>
      </c>
      <c r="R118" s="27">
        <f t="shared" si="144"/>
        <v>7593.74999999992</v>
      </c>
      <c r="S118" s="27">
        <f t="shared" si="144"/>
        <v>3312.8205128198902</v>
      </c>
      <c r="T118" s="27">
        <f t="shared" si="144"/>
        <v>0</v>
      </c>
      <c r="U118" s="203">
        <f t="shared" si="144"/>
        <v>0</v>
      </c>
      <c r="V118" s="203">
        <f t="shared" si="144"/>
        <v>4509.8039215685085</v>
      </c>
      <c r="W118" s="27">
        <f t="shared" si="144"/>
        <v>6049.3150684936172</v>
      </c>
      <c r="X118" s="27">
        <f t="shared" si="144"/>
        <v>5652.173913043478</v>
      </c>
      <c r="Y118" s="27">
        <f t="shared" si="144"/>
        <v>4923.5880398669124</v>
      </c>
      <c r="Z118" s="27">
        <f t="shared" si="144"/>
        <v>2477.8761061945552</v>
      </c>
      <c r="AA118" s="27">
        <f t="shared" si="144"/>
        <v>0</v>
      </c>
      <c r="AB118" s="203">
        <f t="shared" si="144"/>
        <v>0</v>
      </c>
      <c r="AC118" s="203">
        <f t="shared" si="144"/>
        <v>2040.6976744184535</v>
      </c>
      <c r="AD118" s="27">
        <f t="shared" si="144"/>
        <v>6463.5416666669471</v>
      </c>
      <c r="AE118" s="27">
        <f t="shared" si="144"/>
        <v>0</v>
      </c>
      <c r="AF118" s="27">
        <f t="shared" si="144"/>
        <v>9404.5801526714204</v>
      </c>
      <c r="AG118" s="27">
        <f t="shared" si="144"/>
        <v>3348.8372093027178</v>
      </c>
      <c r="AH118" s="27">
        <f t="shared" si="144"/>
        <v>0</v>
      </c>
      <c r="AI118" s="27">
        <f t="shared" si="144"/>
        <v>0</v>
      </c>
      <c r="AJ118" s="27">
        <f t="shared" si="144"/>
        <v>0</v>
      </c>
      <c r="AK118" s="27">
        <f t="shared" si="136"/>
        <v>91579.293955686051</v>
      </c>
    </row>
    <row r="119" spans="1:37" outlineLevel="1">
      <c r="B119" s="26"/>
      <c r="C119" s="26"/>
      <c r="D119" s="26">
        <v>1000</v>
      </c>
      <c r="E119" s="27"/>
      <c r="F119" s="27"/>
      <c r="G119" s="203"/>
      <c r="H119" s="203"/>
      <c r="I119" s="27"/>
      <c r="J119" s="27"/>
      <c r="K119" s="27"/>
      <c r="L119" s="27"/>
      <c r="M119" s="27"/>
      <c r="N119" s="203"/>
      <c r="O119" s="203"/>
      <c r="P119" s="27"/>
      <c r="Q119" s="27"/>
      <c r="R119" s="27"/>
      <c r="S119" s="27"/>
      <c r="T119" s="27"/>
      <c r="U119" s="203"/>
      <c r="V119" s="203"/>
      <c r="W119" s="27"/>
      <c r="X119" s="27"/>
      <c r="Y119" s="27"/>
      <c r="Z119" s="27"/>
      <c r="AA119" s="27"/>
      <c r="AB119" s="203"/>
      <c r="AC119" s="203"/>
      <c r="AD119" s="27"/>
      <c r="AE119" s="27"/>
      <c r="AF119" s="27"/>
      <c r="AG119" s="27"/>
      <c r="AH119" s="27"/>
      <c r="AI119" s="27"/>
      <c r="AJ119" s="27"/>
      <c r="AK119" s="27">
        <f t="shared" si="136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03">
        <f t="shared" ref="G120:AJ120" si="145">SUM(G121:G128)</f>
        <v>0</v>
      </c>
      <c r="H120" s="203">
        <f t="shared" si="145"/>
        <v>0</v>
      </c>
      <c r="I120" s="27">
        <f t="shared" si="145"/>
        <v>7364.6811199999747</v>
      </c>
      <c r="J120" s="27">
        <f t="shared" si="145"/>
        <v>1287.7689968627085</v>
      </c>
      <c r="K120" s="27">
        <f t="shared" si="145"/>
        <v>1948.0932666666586</v>
      </c>
      <c r="L120" s="27">
        <f t="shared" si="145"/>
        <v>2119.0707725371249</v>
      </c>
      <c r="M120" s="27">
        <f t="shared" si="145"/>
        <v>0</v>
      </c>
      <c r="N120" s="203">
        <f t="shared" si="145"/>
        <v>0</v>
      </c>
      <c r="O120" s="203">
        <f t="shared" si="145"/>
        <v>4293.6658645161042</v>
      </c>
      <c r="P120" s="27">
        <f t="shared" si="145"/>
        <v>2270.4655262338933</v>
      </c>
      <c r="Q120" s="27">
        <f t="shared" si="145"/>
        <v>2211.5992425439968</v>
      </c>
      <c r="R120" s="27">
        <f t="shared" si="145"/>
        <v>2768.7748800001123</v>
      </c>
      <c r="S120" s="27">
        <f t="shared" si="145"/>
        <v>1889.251287179412</v>
      </c>
      <c r="T120" s="27">
        <f t="shared" si="145"/>
        <v>0</v>
      </c>
      <c r="U120" s="203">
        <f t="shared" si="145"/>
        <v>0</v>
      </c>
      <c r="V120" s="203">
        <f t="shared" si="145"/>
        <v>4203.7720384313925</v>
      </c>
      <c r="W120" s="27">
        <f t="shared" si="145"/>
        <v>2110.0798915070604</v>
      </c>
      <c r="X120" s="27">
        <f t="shared" si="145"/>
        <v>2050.3484069564788</v>
      </c>
      <c r="Y120" s="27">
        <f t="shared" si="145"/>
        <v>1916.4783601329764</v>
      </c>
      <c r="Z120" s="27">
        <f t="shared" si="145"/>
        <v>2734.9132538053309</v>
      </c>
      <c r="AA120" s="27">
        <f t="shared" si="145"/>
        <v>0</v>
      </c>
      <c r="AB120" s="203">
        <f t="shared" si="145"/>
        <v>0</v>
      </c>
      <c r="AC120" s="203">
        <f t="shared" si="145"/>
        <v>4521.8261655813285</v>
      </c>
      <c r="AD120" s="27">
        <f t="shared" si="145"/>
        <v>2114.5106533330804</v>
      </c>
      <c r="AE120" s="27">
        <f t="shared" si="145"/>
        <v>0</v>
      </c>
      <c r="AF120" s="27">
        <f t="shared" si="145"/>
        <v>3855.4198473285555</v>
      </c>
      <c r="AG120" s="27">
        <f t="shared" si="145"/>
        <v>3129.6775506973631</v>
      </c>
      <c r="AH120" s="27">
        <f t="shared" si="145"/>
        <v>0</v>
      </c>
      <c r="AI120" s="27">
        <f t="shared" si="145"/>
        <v>0</v>
      </c>
      <c r="AJ120" s="27">
        <f t="shared" si="145"/>
        <v>0</v>
      </c>
      <c r="AK120" s="27">
        <f t="shared" si="136"/>
        <v>52790.397124313553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146">IF(F135=0,((0))*$D$121,(((F37-E37)*0.2)*$D$121))</f>
        <v>0</v>
      </c>
      <c r="G121" s="203">
        <f t="shared" si="146"/>
        <v>0</v>
      </c>
      <c r="H121" s="203">
        <f t="shared" si="146"/>
        <v>0</v>
      </c>
      <c r="I121" s="27">
        <f t="shared" si="146"/>
        <v>0</v>
      </c>
      <c r="J121" s="27">
        <f t="shared" si="146"/>
        <v>0</v>
      </c>
      <c r="K121" s="27">
        <f t="shared" si="146"/>
        <v>0</v>
      </c>
      <c r="L121" s="27">
        <f t="shared" si="146"/>
        <v>0</v>
      </c>
      <c r="M121" s="27">
        <f t="shared" si="146"/>
        <v>0</v>
      </c>
      <c r="N121" s="203">
        <f t="shared" si="146"/>
        <v>0</v>
      </c>
      <c r="O121" s="203">
        <f t="shared" si="146"/>
        <v>0</v>
      </c>
      <c r="P121" s="27">
        <f t="shared" si="146"/>
        <v>0</v>
      </c>
      <c r="Q121" s="27">
        <f t="shared" si="146"/>
        <v>0</v>
      </c>
      <c r="R121" s="27">
        <f t="shared" si="146"/>
        <v>0</v>
      </c>
      <c r="S121" s="27">
        <f t="shared" si="146"/>
        <v>0</v>
      </c>
      <c r="T121" s="27">
        <f t="shared" si="146"/>
        <v>0</v>
      </c>
      <c r="U121" s="203">
        <f t="shared" si="146"/>
        <v>0</v>
      </c>
      <c r="V121" s="203">
        <f t="shared" si="146"/>
        <v>0</v>
      </c>
      <c r="W121" s="27">
        <f t="shared" si="146"/>
        <v>0</v>
      </c>
      <c r="X121" s="27">
        <f t="shared" si="146"/>
        <v>0</v>
      </c>
      <c r="Y121" s="27">
        <f t="shared" si="146"/>
        <v>0</v>
      </c>
      <c r="Z121" s="27">
        <f t="shared" si="146"/>
        <v>0</v>
      </c>
      <c r="AA121" s="27">
        <f t="shared" si="146"/>
        <v>0</v>
      </c>
      <c r="AB121" s="203">
        <f t="shared" si="146"/>
        <v>0</v>
      </c>
      <c r="AC121" s="203">
        <f t="shared" si="146"/>
        <v>0</v>
      </c>
      <c r="AD121" s="27">
        <f t="shared" si="146"/>
        <v>0</v>
      </c>
      <c r="AE121" s="27">
        <f t="shared" si="146"/>
        <v>0</v>
      </c>
      <c r="AF121" s="27">
        <f t="shared" si="146"/>
        <v>0</v>
      </c>
      <c r="AG121" s="27">
        <f t="shared" si="146"/>
        <v>0</v>
      </c>
      <c r="AH121" s="27">
        <f t="shared" si="146"/>
        <v>0</v>
      </c>
      <c r="AI121" s="27">
        <f t="shared" si="146"/>
        <v>0</v>
      </c>
      <c r="AJ121" s="27">
        <f t="shared" si="146"/>
        <v>0</v>
      </c>
      <c r="AK121" s="27">
        <f t="shared" si="136"/>
        <v>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03">
        <f t="shared" ref="G122:AJ122" si="147">(G43-F43)*$D$122</f>
        <v>0</v>
      </c>
      <c r="H122" s="203">
        <f t="shared" si="147"/>
        <v>0</v>
      </c>
      <c r="I122" s="27">
        <f t="shared" si="147"/>
        <v>1000</v>
      </c>
      <c r="J122" s="27">
        <f t="shared" si="147"/>
        <v>250</v>
      </c>
      <c r="K122" s="27">
        <f t="shared" si="147"/>
        <v>399.99999999997726</v>
      </c>
      <c r="L122" s="27">
        <f t="shared" si="147"/>
        <v>449.99999999993179</v>
      </c>
      <c r="M122" s="27">
        <f t="shared" si="147"/>
        <v>0</v>
      </c>
      <c r="N122" s="203">
        <f t="shared" si="147"/>
        <v>0</v>
      </c>
      <c r="O122" s="203">
        <f t="shared" si="147"/>
        <v>710.00000000003638</v>
      </c>
      <c r="P122" s="27">
        <f t="shared" si="147"/>
        <v>480.00000000001819</v>
      </c>
      <c r="Q122" s="27">
        <f t="shared" si="147"/>
        <v>429.99999999994998</v>
      </c>
      <c r="R122" s="27">
        <f t="shared" si="147"/>
        <v>500</v>
      </c>
      <c r="S122" s="27">
        <f t="shared" si="147"/>
        <v>500</v>
      </c>
      <c r="T122" s="27">
        <f t="shared" si="147"/>
        <v>0</v>
      </c>
      <c r="U122" s="203">
        <f t="shared" si="147"/>
        <v>0</v>
      </c>
      <c r="V122" s="203">
        <f t="shared" si="147"/>
        <v>759.99999999999091</v>
      </c>
      <c r="W122" s="27">
        <f t="shared" si="147"/>
        <v>450.00000000004547</v>
      </c>
      <c r="X122" s="27">
        <f t="shared" si="147"/>
        <v>419.99999999995907</v>
      </c>
      <c r="Y122" s="27">
        <f t="shared" si="147"/>
        <v>410.00000000008185</v>
      </c>
      <c r="Z122" s="27">
        <f t="shared" si="147"/>
        <v>429.99999999994998</v>
      </c>
      <c r="AA122" s="27">
        <f t="shared" si="147"/>
        <v>0</v>
      </c>
      <c r="AB122" s="203">
        <f t="shared" si="147"/>
        <v>0</v>
      </c>
      <c r="AC122" s="203">
        <f t="shared" si="147"/>
        <v>820.00000000005002</v>
      </c>
      <c r="AD122" s="27">
        <f t="shared" si="147"/>
        <v>439.99999999994088</v>
      </c>
      <c r="AE122" s="27">
        <f t="shared" si="147"/>
        <v>0</v>
      </c>
      <c r="AF122" s="27">
        <f t="shared" si="147"/>
        <v>840.00000000003183</v>
      </c>
      <c r="AG122" s="27">
        <f t="shared" si="147"/>
        <v>519.99999999998181</v>
      </c>
      <c r="AH122" s="27">
        <f t="shared" si="147"/>
        <v>0</v>
      </c>
      <c r="AI122" s="27">
        <f t="shared" si="147"/>
        <v>0</v>
      </c>
      <c r="AJ122" s="27">
        <f t="shared" si="147"/>
        <v>0</v>
      </c>
      <c r="AK122" s="27">
        <f t="shared" si="136"/>
        <v>9809.9999999999454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03">
        <f t="shared" ref="G123:AJ123" si="148">(G42-F42)*$D$123</f>
        <v>0</v>
      </c>
      <c r="H123" s="203">
        <f t="shared" si="148"/>
        <v>0</v>
      </c>
      <c r="I123" s="27">
        <f t="shared" si="148"/>
        <v>1190.0000000000546</v>
      </c>
      <c r="J123" s="27">
        <f t="shared" si="148"/>
        <v>289.99999999996362</v>
      </c>
      <c r="K123" s="27">
        <f t="shared" si="148"/>
        <v>399.99999999997726</v>
      </c>
      <c r="L123" s="27">
        <f t="shared" si="148"/>
        <v>460.00000000003638</v>
      </c>
      <c r="M123" s="27">
        <f t="shared" si="148"/>
        <v>0</v>
      </c>
      <c r="N123" s="203">
        <f t="shared" si="148"/>
        <v>0</v>
      </c>
      <c r="O123" s="203">
        <f t="shared" si="148"/>
        <v>730.00000000001819</v>
      </c>
      <c r="P123" s="27">
        <f t="shared" si="148"/>
        <v>460.00000000003638</v>
      </c>
      <c r="Q123" s="27">
        <f t="shared" si="148"/>
        <v>439.99999999994088</v>
      </c>
      <c r="R123" s="27">
        <f t="shared" si="148"/>
        <v>470.00000000002728</v>
      </c>
      <c r="S123" s="27">
        <f t="shared" si="148"/>
        <v>490.00000000000909</v>
      </c>
      <c r="T123" s="27">
        <f t="shared" si="148"/>
        <v>0</v>
      </c>
      <c r="U123" s="203">
        <f t="shared" si="148"/>
        <v>0</v>
      </c>
      <c r="V123" s="203">
        <f t="shared" si="148"/>
        <v>929.99999999994998</v>
      </c>
      <c r="W123" s="27">
        <f t="shared" si="148"/>
        <v>410.00000000008185</v>
      </c>
      <c r="X123" s="27">
        <f t="shared" si="148"/>
        <v>409.99999999996817</v>
      </c>
      <c r="Y123" s="27">
        <f t="shared" si="148"/>
        <v>370.00000000000455</v>
      </c>
      <c r="Z123" s="27">
        <f t="shared" si="148"/>
        <v>419.99999999995907</v>
      </c>
      <c r="AA123" s="27">
        <f t="shared" si="148"/>
        <v>0</v>
      </c>
      <c r="AB123" s="203">
        <f t="shared" si="148"/>
        <v>0</v>
      </c>
      <c r="AC123" s="203">
        <f t="shared" si="148"/>
        <v>680.00000000006366</v>
      </c>
      <c r="AD123" s="27">
        <f t="shared" si="148"/>
        <v>439.99999999994088</v>
      </c>
      <c r="AE123" s="27">
        <f t="shared" si="148"/>
        <v>0</v>
      </c>
      <c r="AF123" s="27">
        <f t="shared" si="148"/>
        <v>800.00000000006821</v>
      </c>
      <c r="AG123" s="27">
        <f t="shared" si="148"/>
        <v>419.99999999995907</v>
      </c>
      <c r="AH123" s="27">
        <f t="shared" si="148"/>
        <v>0</v>
      </c>
      <c r="AI123" s="27">
        <f t="shared" si="148"/>
        <v>0</v>
      </c>
      <c r="AJ123" s="27">
        <f t="shared" si="148"/>
        <v>0</v>
      </c>
      <c r="AK123" s="27">
        <f t="shared" si="136"/>
        <v>9810.0000000000618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03">
        <f t="shared" ref="G124:AJ124" si="149">(G53-F53)*$D$124</f>
        <v>0</v>
      </c>
      <c r="H124" s="203">
        <f t="shared" si="149"/>
        <v>0</v>
      </c>
      <c r="I124" s="27">
        <f t="shared" si="149"/>
        <v>639.99999999998636</v>
      </c>
      <c r="J124" s="27">
        <f t="shared" si="149"/>
        <v>9.9999999999909051</v>
      </c>
      <c r="K124" s="27">
        <f t="shared" si="149"/>
        <v>9.9999999999909051</v>
      </c>
      <c r="L124" s="27">
        <f t="shared" si="149"/>
        <v>20.000000000038654</v>
      </c>
      <c r="M124" s="27">
        <f t="shared" si="149"/>
        <v>0</v>
      </c>
      <c r="N124" s="203">
        <f t="shared" si="149"/>
        <v>0</v>
      </c>
      <c r="O124" s="203">
        <f t="shared" si="149"/>
        <v>49.999999999954525</v>
      </c>
      <c r="P124" s="27">
        <f t="shared" si="149"/>
        <v>20.000000000038654</v>
      </c>
      <c r="Q124" s="27">
        <f t="shared" si="149"/>
        <v>9.9999999999909051</v>
      </c>
      <c r="R124" s="27">
        <f t="shared" si="149"/>
        <v>19.99999999998181</v>
      </c>
      <c r="S124" s="27">
        <f t="shared" si="149"/>
        <v>20.000000000038654</v>
      </c>
      <c r="T124" s="27">
        <f t="shared" si="149"/>
        <v>0</v>
      </c>
      <c r="U124" s="203">
        <f t="shared" si="149"/>
        <v>0</v>
      </c>
      <c r="V124" s="203">
        <f t="shared" si="149"/>
        <v>49.999999999954525</v>
      </c>
      <c r="W124" s="27">
        <f t="shared" si="149"/>
        <v>9.9999999999909051</v>
      </c>
      <c r="X124" s="27">
        <f t="shared" si="149"/>
        <v>20.000000000038654</v>
      </c>
      <c r="Y124" s="27">
        <f t="shared" si="149"/>
        <v>9.9999999999909051</v>
      </c>
      <c r="Z124" s="27">
        <f t="shared" si="149"/>
        <v>19.99999999998181</v>
      </c>
      <c r="AA124" s="27">
        <f t="shared" si="149"/>
        <v>0</v>
      </c>
      <c r="AB124" s="203">
        <f t="shared" si="149"/>
        <v>0</v>
      </c>
      <c r="AC124" s="203">
        <f t="shared" si="149"/>
        <v>50.000000000011369</v>
      </c>
      <c r="AD124" s="27">
        <f t="shared" si="149"/>
        <v>19.99999999998181</v>
      </c>
      <c r="AE124" s="27">
        <f t="shared" si="149"/>
        <v>0</v>
      </c>
      <c r="AF124" s="27">
        <f t="shared" si="149"/>
        <v>30.000000000029559</v>
      </c>
      <c r="AG124" s="27">
        <f t="shared" si="149"/>
        <v>19.99999999998181</v>
      </c>
      <c r="AH124" s="27">
        <f t="shared" si="149"/>
        <v>0</v>
      </c>
      <c r="AI124" s="27">
        <f t="shared" si="149"/>
        <v>0</v>
      </c>
      <c r="AJ124" s="27">
        <f t="shared" si="149"/>
        <v>0</v>
      </c>
      <c r="AK124" s="27">
        <f t="shared" si="136"/>
        <v>1029.9999999999727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03"/>
      <c r="H125" s="203"/>
      <c r="I125" s="27"/>
      <c r="J125" s="27"/>
      <c r="K125" s="27"/>
      <c r="L125" s="27"/>
      <c r="M125" s="27"/>
      <c r="N125" s="203"/>
      <c r="O125" s="203"/>
      <c r="P125" s="27"/>
      <c r="Q125" s="27"/>
      <c r="R125" s="27"/>
      <c r="S125" s="27"/>
      <c r="T125" s="27"/>
      <c r="U125" s="203"/>
      <c r="V125" s="203"/>
      <c r="W125" s="27"/>
      <c r="X125" s="27"/>
      <c r="Y125" s="27"/>
      <c r="Z125" s="27"/>
      <c r="AA125" s="27"/>
      <c r="AB125" s="203"/>
      <c r="AC125" s="203"/>
      <c r="AD125" s="27"/>
      <c r="AE125" s="27"/>
      <c r="AF125" s="27"/>
      <c r="AG125" s="27"/>
      <c r="AH125" s="27"/>
      <c r="AI125" s="27"/>
      <c r="AJ125" s="27"/>
      <c r="AK125" s="27">
        <f t="shared" si="136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03">
        <f t="shared" ref="G126:AJ126" si="150">IFERROR(81%*(G56-F56)*$D$114,0)</f>
        <v>0</v>
      </c>
      <c r="H126" s="203">
        <f t="shared" si="150"/>
        <v>0</v>
      </c>
      <c r="I126" s="27">
        <f t="shared" si="150"/>
        <v>617.18112000000065</v>
      </c>
      <c r="J126" s="27">
        <f t="shared" si="150"/>
        <v>107.37684000000172</v>
      </c>
      <c r="K126" s="27">
        <f t="shared" si="150"/>
        <v>148.92660000000228</v>
      </c>
      <c r="L126" s="27">
        <f t="shared" si="150"/>
        <v>134.36927999999625</v>
      </c>
      <c r="M126" s="27">
        <f t="shared" si="150"/>
        <v>0</v>
      </c>
      <c r="N126" s="203">
        <f t="shared" si="150"/>
        <v>0</v>
      </c>
      <c r="O126" s="203">
        <f t="shared" si="150"/>
        <v>453.90780000000177</v>
      </c>
      <c r="P126" s="27">
        <f t="shared" si="150"/>
        <v>156.73176000000259</v>
      </c>
      <c r="Q126" s="27">
        <f t="shared" si="150"/>
        <v>164.16107999999647</v>
      </c>
      <c r="R126" s="27">
        <f t="shared" si="150"/>
        <v>162.52488000000088</v>
      </c>
      <c r="S126" s="27">
        <f t="shared" si="150"/>
        <v>182.07180000000216</v>
      </c>
      <c r="T126" s="27">
        <f t="shared" si="150"/>
        <v>0</v>
      </c>
      <c r="U126" s="203">
        <f t="shared" si="150"/>
        <v>0</v>
      </c>
      <c r="V126" s="203">
        <f t="shared" si="150"/>
        <v>463.57596000000063</v>
      </c>
      <c r="W126" s="27">
        <f t="shared" si="150"/>
        <v>171.89495999999835</v>
      </c>
      <c r="X126" s="27">
        <f t="shared" si="150"/>
        <v>157.52231999999802</v>
      </c>
      <c r="Y126" s="27">
        <f t="shared" si="150"/>
        <v>155.06640000000004</v>
      </c>
      <c r="Z126" s="27">
        <f t="shared" si="150"/>
        <v>147.78936000000158</v>
      </c>
      <c r="AA126" s="27">
        <f t="shared" si="150"/>
        <v>0</v>
      </c>
      <c r="AB126" s="203">
        <f t="shared" si="150"/>
        <v>0</v>
      </c>
      <c r="AC126" s="203">
        <f t="shared" si="150"/>
        <v>527.52383999999813</v>
      </c>
      <c r="AD126" s="27">
        <f t="shared" si="150"/>
        <v>168.05232000000225</v>
      </c>
      <c r="AE126" s="27">
        <f t="shared" si="150"/>
        <v>0</v>
      </c>
      <c r="AF126" s="27">
        <f t="shared" si="150"/>
        <v>0</v>
      </c>
      <c r="AG126" s="27">
        <f t="shared" si="150"/>
        <v>508.51475999999718</v>
      </c>
      <c r="AH126" s="27">
        <f t="shared" si="150"/>
        <v>0</v>
      </c>
      <c r="AI126" s="27">
        <f t="shared" si="150"/>
        <v>0</v>
      </c>
      <c r="AJ126" s="27">
        <f t="shared" si="150"/>
        <v>0</v>
      </c>
      <c r="AK126" s="27">
        <f t="shared" si="136"/>
        <v>4427.1910800000005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03">
        <f t="shared" ref="G127:AJ127" si="151">6/8*(G48-F48)*$D$127</f>
        <v>0</v>
      </c>
      <c r="H127" s="203">
        <f t="shared" si="151"/>
        <v>0</v>
      </c>
      <c r="I127" s="27">
        <f t="shared" si="151"/>
        <v>817.50000000002387</v>
      </c>
      <c r="J127" s="27">
        <f t="shared" si="151"/>
        <v>149.99999999999147</v>
      </c>
      <c r="K127" s="27">
        <f t="shared" si="151"/>
        <v>202.49999999998636</v>
      </c>
      <c r="L127" s="27">
        <f t="shared" si="151"/>
        <v>194.99999999999318</v>
      </c>
      <c r="M127" s="27">
        <f t="shared" si="151"/>
        <v>0</v>
      </c>
      <c r="N127" s="203">
        <f t="shared" si="151"/>
        <v>0</v>
      </c>
      <c r="O127" s="203">
        <f t="shared" si="151"/>
        <v>517.49999999999829</v>
      </c>
      <c r="P127" s="27">
        <f t="shared" si="151"/>
        <v>187.5</v>
      </c>
      <c r="Q127" s="27">
        <f t="shared" si="151"/>
        <v>194.99999999999318</v>
      </c>
      <c r="R127" s="27">
        <f t="shared" si="151"/>
        <v>210.00000000002217</v>
      </c>
      <c r="S127" s="27">
        <f t="shared" si="151"/>
        <v>209.99999999997954</v>
      </c>
      <c r="T127" s="27">
        <f t="shared" si="151"/>
        <v>0</v>
      </c>
      <c r="U127" s="203">
        <f t="shared" si="151"/>
        <v>0</v>
      </c>
      <c r="V127" s="203">
        <f t="shared" si="151"/>
        <v>510.00000000000512</v>
      </c>
      <c r="W127" s="27">
        <f t="shared" si="151"/>
        <v>217.50000000001535</v>
      </c>
      <c r="X127" s="27">
        <f t="shared" si="151"/>
        <v>194.99999999999318</v>
      </c>
      <c r="Y127" s="27">
        <f t="shared" si="151"/>
        <v>194.99999999999318</v>
      </c>
      <c r="Z127" s="27">
        <f t="shared" si="151"/>
        <v>194.99999999999318</v>
      </c>
      <c r="AA127" s="27">
        <f t="shared" si="151"/>
        <v>0</v>
      </c>
      <c r="AB127" s="203">
        <f t="shared" si="151"/>
        <v>0</v>
      </c>
      <c r="AC127" s="203">
        <f t="shared" si="151"/>
        <v>585.00000000002217</v>
      </c>
      <c r="AD127" s="27">
        <f t="shared" si="151"/>
        <v>209.99999999997954</v>
      </c>
      <c r="AE127" s="27">
        <f t="shared" si="151"/>
        <v>0</v>
      </c>
      <c r="AF127" s="27">
        <f t="shared" si="151"/>
        <v>390.00000000002899</v>
      </c>
      <c r="AG127" s="27">
        <f t="shared" si="151"/>
        <v>209.99999999997954</v>
      </c>
      <c r="AH127" s="27">
        <f t="shared" si="151"/>
        <v>0</v>
      </c>
      <c r="AI127" s="27">
        <f t="shared" si="151"/>
        <v>0</v>
      </c>
      <c r="AJ127" s="27">
        <f t="shared" si="151"/>
        <v>0</v>
      </c>
      <c r="AK127" s="27">
        <f t="shared" si="136"/>
        <v>5392.4999999999982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03">
        <f t="shared" ref="G128:AJ128" si="152">IFERROR(SUM(G129:G130),0)</f>
        <v>0</v>
      </c>
      <c r="H128" s="203">
        <f t="shared" si="152"/>
        <v>0</v>
      </c>
      <c r="I128" s="27">
        <f t="shared" si="152"/>
        <v>3099.9999999999091</v>
      </c>
      <c r="J128" s="27">
        <f t="shared" si="152"/>
        <v>480.39215686276083</v>
      </c>
      <c r="K128" s="27">
        <f t="shared" si="152"/>
        <v>786.6666666667245</v>
      </c>
      <c r="L128" s="27">
        <f t="shared" si="152"/>
        <v>859.7014925371285</v>
      </c>
      <c r="M128" s="27">
        <f t="shared" si="152"/>
        <v>0</v>
      </c>
      <c r="N128" s="203">
        <f t="shared" si="152"/>
        <v>0</v>
      </c>
      <c r="O128" s="203">
        <f t="shared" si="152"/>
        <v>1832.2580645160947</v>
      </c>
      <c r="P128" s="27">
        <f t="shared" si="152"/>
        <v>966.23376623379738</v>
      </c>
      <c r="Q128" s="27">
        <f t="shared" si="152"/>
        <v>972.43816254412536</v>
      </c>
      <c r="R128" s="27">
        <f t="shared" si="152"/>
        <v>1406.25000000008</v>
      </c>
      <c r="S128" s="27">
        <f t="shared" si="152"/>
        <v>487.17948717938259</v>
      </c>
      <c r="T128" s="27">
        <f t="shared" si="152"/>
        <v>0</v>
      </c>
      <c r="U128" s="203">
        <f t="shared" si="152"/>
        <v>0</v>
      </c>
      <c r="V128" s="203">
        <f t="shared" si="152"/>
        <v>1490.196078431492</v>
      </c>
      <c r="W128" s="27">
        <f t="shared" si="152"/>
        <v>850.68493150692836</v>
      </c>
      <c r="X128" s="27">
        <f t="shared" si="152"/>
        <v>847.82608695652175</v>
      </c>
      <c r="Y128" s="27">
        <f t="shared" si="152"/>
        <v>776.41196013290562</v>
      </c>
      <c r="Z128" s="27">
        <f t="shared" si="152"/>
        <v>1522.1238938054451</v>
      </c>
      <c r="AA128" s="27">
        <f t="shared" si="152"/>
        <v>0</v>
      </c>
      <c r="AB128" s="203">
        <f t="shared" si="152"/>
        <v>0</v>
      </c>
      <c r="AC128" s="203">
        <f t="shared" si="152"/>
        <v>1859.3023255811829</v>
      </c>
      <c r="AD128" s="27">
        <f t="shared" si="152"/>
        <v>836.45833333323492</v>
      </c>
      <c r="AE128" s="27">
        <f t="shared" si="152"/>
        <v>0</v>
      </c>
      <c r="AF128" s="27">
        <f t="shared" si="152"/>
        <v>1795.4198473283968</v>
      </c>
      <c r="AG128" s="27">
        <f t="shared" si="152"/>
        <v>1451.1627906974636</v>
      </c>
      <c r="AH128" s="27">
        <f t="shared" si="152"/>
        <v>0</v>
      </c>
      <c r="AI128" s="27">
        <f t="shared" si="152"/>
        <v>0</v>
      </c>
      <c r="AJ128" s="27">
        <f t="shared" si="152"/>
        <v>0</v>
      </c>
      <c r="AK128" s="27">
        <f t="shared" si="136"/>
        <v>22320.706044313578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153">IF(F135=0,0,(((F37-E37)*0.2))*$D$129)</f>
        <v>0</v>
      </c>
      <c r="G129" s="203">
        <f t="shared" si="153"/>
        <v>0</v>
      </c>
      <c r="H129" s="203">
        <f t="shared" si="153"/>
        <v>0</v>
      </c>
      <c r="I129" s="27">
        <f t="shared" si="153"/>
        <v>0</v>
      </c>
      <c r="J129" s="27">
        <f t="shared" si="153"/>
        <v>0</v>
      </c>
      <c r="K129" s="27">
        <f t="shared" si="153"/>
        <v>0</v>
      </c>
      <c r="L129" s="27">
        <f t="shared" si="153"/>
        <v>0</v>
      </c>
      <c r="M129" s="27">
        <f t="shared" si="153"/>
        <v>0</v>
      </c>
      <c r="N129" s="203">
        <f t="shared" si="153"/>
        <v>0</v>
      </c>
      <c r="O129" s="203">
        <f t="shared" si="153"/>
        <v>0</v>
      </c>
      <c r="P129" s="27">
        <f t="shared" si="153"/>
        <v>0</v>
      </c>
      <c r="Q129" s="27">
        <f t="shared" si="153"/>
        <v>0</v>
      </c>
      <c r="R129" s="27">
        <f t="shared" si="153"/>
        <v>0</v>
      </c>
      <c r="S129" s="27">
        <f t="shared" si="153"/>
        <v>0</v>
      </c>
      <c r="T129" s="27">
        <f t="shared" si="153"/>
        <v>0</v>
      </c>
      <c r="U129" s="203">
        <f t="shared" si="153"/>
        <v>0</v>
      </c>
      <c r="V129" s="203">
        <f t="shared" si="153"/>
        <v>0</v>
      </c>
      <c r="W129" s="27">
        <f t="shared" si="153"/>
        <v>0</v>
      </c>
      <c r="X129" s="27">
        <f t="shared" si="153"/>
        <v>0</v>
      </c>
      <c r="Y129" s="27">
        <f t="shared" si="153"/>
        <v>0</v>
      </c>
      <c r="Z129" s="27">
        <f t="shared" si="153"/>
        <v>0</v>
      </c>
      <c r="AA129" s="27">
        <f t="shared" si="153"/>
        <v>0</v>
      </c>
      <c r="AB129" s="203">
        <f t="shared" si="153"/>
        <v>0</v>
      </c>
      <c r="AC129" s="203">
        <f t="shared" si="153"/>
        <v>0</v>
      </c>
      <c r="AD129" s="27">
        <f t="shared" si="153"/>
        <v>0</v>
      </c>
      <c r="AE129" s="27">
        <f t="shared" si="153"/>
        <v>0</v>
      </c>
      <c r="AF129" s="27">
        <f t="shared" si="153"/>
        <v>0</v>
      </c>
      <c r="AG129" s="27">
        <f t="shared" si="153"/>
        <v>0</v>
      </c>
      <c r="AH129" s="27">
        <f t="shared" si="153"/>
        <v>0</v>
      </c>
      <c r="AI129" s="27">
        <f t="shared" si="153"/>
        <v>0</v>
      </c>
      <c r="AJ129" s="27">
        <f t="shared" si="153"/>
        <v>0</v>
      </c>
      <c r="AK129" s="27">
        <f t="shared" si="136"/>
        <v>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154">IFERROR((F122/(F108+F122))*((F50-E50)*$D$130),0)</f>
        <v>0</v>
      </c>
      <c r="G130" s="203">
        <f t="shared" si="154"/>
        <v>0</v>
      </c>
      <c r="H130" s="203">
        <f t="shared" si="154"/>
        <v>0</v>
      </c>
      <c r="I130" s="27">
        <f t="shared" si="154"/>
        <v>3099.9999999999091</v>
      </c>
      <c r="J130" s="27">
        <f t="shared" si="154"/>
        <v>480.39215686276083</v>
      </c>
      <c r="K130" s="27">
        <f t="shared" si="154"/>
        <v>786.6666666667245</v>
      </c>
      <c r="L130" s="27">
        <f t="shared" si="154"/>
        <v>859.7014925371285</v>
      </c>
      <c r="M130" s="27">
        <f t="shared" si="154"/>
        <v>0</v>
      </c>
      <c r="N130" s="203">
        <f t="shared" si="154"/>
        <v>0</v>
      </c>
      <c r="O130" s="203">
        <f t="shared" si="154"/>
        <v>1832.2580645160947</v>
      </c>
      <c r="P130" s="27">
        <f t="shared" si="154"/>
        <v>966.23376623379738</v>
      </c>
      <c r="Q130" s="27">
        <f t="shared" si="154"/>
        <v>972.43816254412536</v>
      </c>
      <c r="R130" s="27">
        <f t="shared" si="154"/>
        <v>1406.25000000008</v>
      </c>
      <c r="S130" s="27">
        <f t="shared" si="154"/>
        <v>487.17948717938259</v>
      </c>
      <c r="T130" s="27">
        <f t="shared" si="154"/>
        <v>0</v>
      </c>
      <c r="U130" s="203">
        <f t="shared" si="154"/>
        <v>0</v>
      </c>
      <c r="V130" s="203">
        <f t="shared" si="154"/>
        <v>1490.196078431492</v>
      </c>
      <c r="W130" s="27">
        <f t="shared" si="154"/>
        <v>850.68493150692836</v>
      </c>
      <c r="X130" s="27">
        <f t="shared" si="154"/>
        <v>847.82608695652175</v>
      </c>
      <c r="Y130" s="27">
        <f t="shared" si="154"/>
        <v>776.41196013290562</v>
      </c>
      <c r="Z130" s="27">
        <f t="shared" si="154"/>
        <v>1522.1238938054451</v>
      </c>
      <c r="AA130" s="27">
        <f t="shared" si="154"/>
        <v>0</v>
      </c>
      <c r="AB130" s="203">
        <f t="shared" si="154"/>
        <v>0</v>
      </c>
      <c r="AC130" s="203">
        <f t="shared" si="154"/>
        <v>1859.3023255811829</v>
      </c>
      <c r="AD130" s="27">
        <f t="shared" si="154"/>
        <v>836.45833333323492</v>
      </c>
      <c r="AE130" s="27">
        <f t="shared" si="154"/>
        <v>0</v>
      </c>
      <c r="AF130" s="27">
        <f t="shared" si="154"/>
        <v>1795.4198473283968</v>
      </c>
      <c r="AG130" s="27">
        <f t="shared" si="154"/>
        <v>1451.1627906974636</v>
      </c>
      <c r="AH130" s="27">
        <f t="shared" si="154"/>
        <v>0</v>
      </c>
      <c r="AI130" s="27">
        <f t="shared" si="154"/>
        <v>0</v>
      </c>
      <c r="AJ130" s="27">
        <f t="shared" si="154"/>
        <v>0</v>
      </c>
      <c r="AK130" s="27">
        <f t="shared" si="136"/>
        <v>22320.706044313578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f>[1]Summary!M10</f>
        <v>0</v>
      </c>
      <c r="G134" s="57">
        <f>[1]Summary!N10</f>
        <v>0</v>
      </c>
      <c r="H134" s="57">
        <f>[1]Summary!O10</f>
        <v>0.33333333333333331</v>
      </c>
      <c r="I134" s="57">
        <f>[1]Summary!P10</f>
        <v>0.66666666666666663</v>
      </c>
      <c r="J134" s="57">
        <f>[1]Summary!Q10</f>
        <v>1</v>
      </c>
      <c r="K134" s="57">
        <f>[1]Summary!R10</f>
        <v>1</v>
      </c>
      <c r="L134" s="57">
        <f>[1]Summary!S10</f>
        <v>1</v>
      </c>
      <c r="M134" s="57">
        <f>[1]Summary!T10</f>
        <v>0.16666666666666666</v>
      </c>
      <c r="N134" s="57">
        <f>[1]Summary!U10</f>
        <v>0</v>
      </c>
      <c r="O134" s="57">
        <f>[1]Summary!V10</f>
        <v>1</v>
      </c>
      <c r="P134" s="57">
        <f>[1]Summary!W10</f>
        <v>1</v>
      </c>
      <c r="Q134" s="57">
        <f>[1]Summary!X10</f>
        <v>1</v>
      </c>
      <c r="R134" s="57">
        <f>[1]Summary!Y10</f>
        <v>1</v>
      </c>
      <c r="S134" s="57">
        <f>[1]Summary!Z10</f>
        <v>1</v>
      </c>
      <c r="T134" s="57">
        <f>[1]Summary!AA10</f>
        <v>8.3333333333333329E-2</v>
      </c>
      <c r="U134" s="57">
        <f>[1]Summary!AB10</f>
        <v>0</v>
      </c>
      <c r="V134" s="57">
        <f>[1]Summary!AC10</f>
        <v>1</v>
      </c>
      <c r="W134" s="57">
        <f>[1]Summary!AD10</f>
        <v>1</v>
      </c>
      <c r="X134" s="57">
        <f>[1]Summary!AE10</f>
        <v>1</v>
      </c>
      <c r="Y134" s="57">
        <f>[1]Summary!AF10</f>
        <v>0.66666666666666663</v>
      </c>
      <c r="Z134" s="57">
        <f>[1]Summary!AG10</f>
        <v>0.66666666666666663</v>
      </c>
      <c r="AA134" s="57">
        <f>[1]Summary!AH10</f>
        <v>0</v>
      </c>
      <c r="AB134" s="57">
        <f>[1]Summary!AI10</f>
        <v>0</v>
      </c>
      <c r="AC134" s="57">
        <f>[1]Summary!AJ10</f>
        <v>1</v>
      </c>
      <c r="AD134" s="57">
        <f>[1]Summary!AK10</f>
        <v>1</v>
      </c>
      <c r="AE134" s="57">
        <f>[1]Summary!AL10</f>
        <v>1</v>
      </c>
      <c r="AF134" s="57">
        <f>[1]Summary!AM10</f>
        <v>1</v>
      </c>
      <c r="AG134" s="57">
        <f>[1]Summary!AN10</f>
        <v>0.33333333333333331</v>
      </c>
      <c r="AH134" s="31">
        <f>[1]Summary!AO10</f>
        <v>0</v>
      </c>
      <c r="AI134" s="31">
        <f>[1]Summary!AP10</f>
        <v>0</v>
      </c>
      <c r="AJ134" s="31">
        <f>[1]Summary!AQ10</f>
        <v>0</v>
      </c>
      <c r="AK134" s="252">
        <v>28</v>
      </c>
    </row>
    <row r="135" spans="1:38">
      <c r="A135" s="6"/>
      <c r="B135" s="49" t="s">
        <v>88</v>
      </c>
      <c r="C135" s="50"/>
      <c r="D135" s="50"/>
      <c r="E135" s="50"/>
      <c r="F135" s="50">
        <f>[1]Summary!M11</f>
        <v>0</v>
      </c>
      <c r="G135" s="50">
        <f>[1]Summary!N11</f>
        <v>0</v>
      </c>
      <c r="H135" s="50">
        <f>[1]Summary!O11</f>
        <v>0</v>
      </c>
      <c r="I135" s="50">
        <f>[1]Summary!P11</f>
        <v>0</v>
      </c>
      <c r="J135" s="50">
        <f>[1]Summary!Q11</f>
        <v>0</v>
      </c>
      <c r="K135" s="50">
        <f>[1]Summary!R11</f>
        <v>0</v>
      </c>
      <c r="L135" s="50">
        <f>[1]Summary!S11</f>
        <v>0</v>
      </c>
      <c r="M135" s="50">
        <f>[1]Summary!T11</f>
        <v>0</v>
      </c>
      <c r="N135" s="50">
        <f>[1]Summary!U11</f>
        <v>0</v>
      </c>
      <c r="O135" s="50">
        <f>[1]Summary!V11</f>
        <v>0</v>
      </c>
      <c r="P135" s="50">
        <f>[1]Summary!W11</f>
        <v>0</v>
      </c>
      <c r="Q135" s="50">
        <f>[1]Summary!X11</f>
        <v>0</v>
      </c>
      <c r="R135" s="50">
        <f>[1]Summary!Y11</f>
        <v>0</v>
      </c>
      <c r="S135" s="50">
        <f>[1]Summary!Z11</f>
        <v>0</v>
      </c>
      <c r="T135" s="50">
        <f>[1]Summary!AA11</f>
        <v>0</v>
      </c>
      <c r="U135" s="50">
        <f>[1]Summary!AB11</f>
        <v>0</v>
      </c>
      <c r="V135" s="50">
        <f>[1]Summary!AC11</f>
        <v>0</v>
      </c>
      <c r="W135" s="50">
        <f>[1]Summary!AD11</f>
        <v>0</v>
      </c>
      <c r="X135" s="50">
        <f>[1]Summary!AE11</f>
        <v>0</v>
      </c>
      <c r="Y135" s="50">
        <f>[1]Summary!AF11</f>
        <v>0</v>
      </c>
      <c r="Z135" s="50">
        <f>[1]Summary!AG11</f>
        <v>0</v>
      </c>
      <c r="AA135" s="50">
        <f>[1]Summary!AH11</f>
        <v>0</v>
      </c>
      <c r="AB135" s="50">
        <f>[1]Summary!AI11</f>
        <v>0</v>
      </c>
      <c r="AC135" s="50">
        <f>[1]Summary!AJ11</f>
        <v>0</v>
      </c>
      <c r="AD135" s="50">
        <f>[1]Summary!AK11</f>
        <v>0</v>
      </c>
      <c r="AE135" s="50">
        <f>[1]Summary!AL11</f>
        <v>0</v>
      </c>
      <c r="AF135" s="50">
        <f>[1]Summary!AM11</f>
        <v>0</v>
      </c>
      <c r="AG135" s="50">
        <f>[1]Summary!AN11</f>
        <v>0</v>
      </c>
      <c r="AH135" s="31">
        <f>[1]Summary!AO11</f>
        <v>0</v>
      </c>
      <c r="AI135" s="31">
        <f>[1]Summary!AP11</f>
        <v>0</v>
      </c>
      <c r="AJ135" s="31">
        <f>[1]Summary!AQ11</f>
        <v>0</v>
      </c>
      <c r="AK135" s="253"/>
    </row>
    <row r="136" spans="1:38">
      <c r="A136" s="6"/>
      <c r="B136" s="51" t="s">
        <v>89</v>
      </c>
      <c r="C136" s="52"/>
      <c r="D136" s="52"/>
      <c r="E136" s="52"/>
      <c r="F136" s="52">
        <f>[1]Summary!M12</f>
        <v>0</v>
      </c>
      <c r="G136" s="52">
        <f>[1]Summary!N12</f>
        <v>0</v>
      </c>
      <c r="H136" s="52">
        <f>[1]Summary!O12</f>
        <v>1</v>
      </c>
      <c r="I136" s="52">
        <f>[1]Summary!P12</f>
        <v>1</v>
      </c>
      <c r="J136" s="52">
        <f>[1]Summary!Q12</f>
        <v>1</v>
      </c>
      <c r="K136" s="52">
        <f>[1]Summary!R12</f>
        <v>1</v>
      </c>
      <c r="L136" s="52">
        <f>[1]Summary!S12</f>
        <v>1</v>
      </c>
      <c r="M136" s="52">
        <f>[1]Summary!T12</f>
        <v>0</v>
      </c>
      <c r="N136" s="52">
        <f>[1]Summary!U12</f>
        <v>0</v>
      </c>
      <c r="O136" s="52">
        <f>[1]Summary!V12</f>
        <v>1</v>
      </c>
      <c r="P136" s="52">
        <f>[1]Summary!W12</f>
        <v>1</v>
      </c>
      <c r="Q136" s="52">
        <f>[1]Summary!X12</f>
        <v>1</v>
      </c>
      <c r="R136" s="52">
        <f>[1]Summary!Y12</f>
        <v>1</v>
      </c>
      <c r="S136" s="52">
        <f>[1]Summary!Z12</f>
        <v>1</v>
      </c>
      <c r="T136" s="52">
        <f>[1]Summary!AA12</f>
        <v>0</v>
      </c>
      <c r="U136" s="52">
        <f>[1]Summary!AB12</f>
        <v>0</v>
      </c>
      <c r="V136" s="52">
        <f>[1]Summary!AC12</f>
        <v>1</v>
      </c>
      <c r="W136" s="52">
        <f>[1]Summary!AD12</f>
        <v>1</v>
      </c>
      <c r="X136" s="52">
        <f>[1]Summary!AE12</f>
        <v>1</v>
      </c>
      <c r="Y136" s="52">
        <f>[1]Summary!AF12</f>
        <v>1</v>
      </c>
      <c r="Z136" s="52">
        <f>[1]Summary!AG12</f>
        <v>1</v>
      </c>
      <c r="AA136" s="52">
        <f>[1]Summary!AH12</f>
        <v>0</v>
      </c>
      <c r="AB136" s="52">
        <f>[1]Summary!AI12</f>
        <v>0</v>
      </c>
      <c r="AC136" s="52">
        <f>[1]Summary!AJ12</f>
        <v>1</v>
      </c>
      <c r="AD136" s="52">
        <f>[1]Summary!AK12</f>
        <v>1</v>
      </c>
      <c r="AE136" s="52">
        <f>[1]Summary!AL12</f>
        <v>1</v>
      </c>
      <c r="AF136" s="52">
        <f>[1]Summary!AM12</f>
        <v>1</v>
      </c>
      <c r="AG136" s="52">
        <f>[1]Summary!AN12</f>
        <v>1</v>
      </c>
      <c r="AH136" s="31">
        <f>[1]Summary!AO12</f>
        <v>0</v>
      </c>
      <c r="AI136" s="31">
        <f>[1]Summary!AP12</f>
        <v>0</v>
      </c>
      <c r="AJ136" s="31">
        <f>[1]Summary!AQ12</f>
        <v>0</v>
      </c>
      <c r="AK136" s="253"/>
    </row>
    <row r="137" spans="1:38">
      <c r="A137" s="6"/>
      <c r="B137" s="53" t="s">
        <v>90</v>
      </c>
      <c r="C137" s="54"/>
      <c r="D137" s="54"/>
      <c r="E137" s="54"/>
      <c r="F137" s="54">
        <f>[1]Summary!M13</f>
        <v>0</v>
      </c>
      <c r="G137" s="54">
        <f>[1]Summary!N13</f>
        <v>0</v>
      </c>
      <c r="H137" s="54">
        <f>[1]Summary!O13</f>
        <v>0</v>
      </c>
      <c r="I137" s="54">
        <f>[1]Summary!P13</f>
        <v>0</v>
      </c>
      <c r="J137" s="54">
        <f>[1]Summary!Q13</f>
        <v>1</v>
      </c>
      <c r="K137" s="54">
        <f>[1]Summary!R13</f>
        <v>0</v>
      </c>
      <c r="L137" s="54">
        <f>[1]Summary!S13</f>
        <v>0</v>
      </c>
      <c r="M137" s="54">
        <f>[1]Summary!T13</f>
        <v>0</v>
      </c>
      <c r="N137" s="54">
        <f>[1]Summary!U13</f>
        <v>0</v>
      </c>
      <c r="O137" s="54">
        <f>[1]Summary!V13</f>
        <v>0</v>
      </c>
      <c r="P137" s="54">
        <f>[1]Summary!W13</f>
        <v>0</v>
      </c>
      <c r="Q137" s="54">
        <f>[1]Summary!X13</f>
        <v>1</v>
      </c>
      <c r="R137" s="54">
        <f>[1]Summary!Y13</f>
        <v>0</v>
      </c>
      <c r="S137" s="54">
        <f>[1]Summary!Z13</f>
        <v>1</v>
      </c>
      <c r="T137" s="54">
        <f>[1]Summary!AA13</f>
        <v>0</v>
      </c>
      <c r="U137" s="54">
        <f>[1]Summary!AB13</f>
        <v>0</v>
      </c>
      <c r="V137" s="54">
        <f>[1]Summary!AC13</f>
        <v>1</v>
      </c>
      <c r="W137" s="54">
        <f>[1]Summary!AD13</f>
        <v>0</v>
      </c>
      <c r="X137" s="54">
        <f>[1]Summary!AE13</f>
        <v>0</v>
      </c>
      <c r="Y137" s="54">
        <f>[1]Summary!AF13</f>
        <v>0</v>
      </c>
      <c r="Z137" s="54">
        <f>[1]Summary!AG13</f>
        <v>0</v>
      </c>
      <c r="AA137" s="54">
        <f>[1]Summary!AH13</f>
        <v>0</v>
      </c>
      <c r="AB137" s="54">
        <f>[1]Summary!AI13</f>
        <v>0</v>
      </c>
      <c r="AC137" s="54">
        <f>[1]Summary!AJ13</f>
        <v>1</v>
      </c>
      <c r="AD137" s="54">
        <f>[1]Summary!AK13</f>
        <v>1</v>
      </c>
      <c r="AE137" s="54">
        <f>[1]Summary!AL13</f>
        <v>1</v>
      </c>
      <c r="AF137" s="54">
        <f>[1]Summary!AM13</f>
        <v>0</v>
      </c>
      <c r="AG137" s="54">
        <f>[1]Summary!AN13</f>
        <v>0</v>
      </c>
      <c r="AH137" s="31">
        <f>[1]Summary!AO13</f>
        <v>0</v>
      </c>
      <c r="AI137" s="31">
        <f>[1]Summary!AP13</f>
        <v>0</v>
      </c>
      <c r="AJ137" s="31">
        <f>[1]Summary!AQ13</f>
        <v>0</v>
      </c>
      <c r="AK137" s="253"/>
    </row>
    <row r="138" spans="1:38" ht="15.75" thickBot="1">
      <c r="A138" s="6"/>
      <c r="B138" s="55" t="s">
        <v>91</v>
      </c>
      <c r="C138" s="56"/>
      <c r="D138" s="56"/>
      <c r="E138" s="56"/>
      <c r="F138" s="212" t="s">
        <v>105</v>
      </c>
      <c r="G138" s="212" t="s">
        <v>105</v>
      </c>
      <c r="H138" s="213" t="s">
        <v>121</v>
      </c>
      <c r="I138" s="213" t="s">
        <v>121</v>
      </c>
      <c r="J138" s="213" t="s">
        <v>121</v>
      </c>
      <c r="K138" s="212" t="s">
        <v>105</v>
      </c>
      <c r="L138" s="212" t="s">
        <v>105</v>
      </c>
      <c r="M138" s="210" t="s">
        <v>122</v>
      </c>
      <c r="N138" s="211" t="s">
        <v>104</v>
      </c>
      <c r="O138" s="213" t="s">
        <v>121</v>
      </c>
      <c r="P138" s="210" t="s">
        <v>122</v>
      </c>
      <c r="Q138" s="210" t="s">
        <v>122</v>
      </c>
      <c r="R138" s="210" t="s">
        <v>122</v>
      </c>
      <c r="S138" s="210" t="s">
        <v>122</v>
      </c>
      <c r="T138" s="212" t="s">
        <v>105</v>
      </c>
      <c r="U138" s="212" t="s">
        <v>105</v>
      </c>
      <c r="V138" s="209" t="s">
        <v>121</v>
      </c>
      <c r="W138" s="210" t="s">
        <v>122</v>
      </c>
      <c r="X138" s="210" t="s">
        <v>122</v>
      </c>
      <c r="Y138" s="212" t="s">
        <v>105</v>
      </c>
      <c r="Z138" s="212" t="s">
        <v>105</v>
      </c>
      <c r="AA138" s="212" t="s">
        <v>105</v>
      </c>
      <c r="AB138" s="209" t="s">
        <v>121</v>
      </c>
      <c r="AC138" s="209" t="s">
        <v>121</v>
      </c>
      <c r="AD138" s="212" t="s">
        <v>105</v>
      </c>
      <c r="AE138" s="212" t="s">
        <v>105</v>
      </c>
      <c r="AF138" s="212" t="s">
        <v>105</v>
      </c>
      <c r="AG138" s="212" t="s">
        <v>105</v>
      </c>
      <c r="AH138"/>
      <c r="AI138"/>
      <c r="AJ138"/>
      <c r="AK138" s="254"/>
    </row>
    <row r="139" spans="1:38" ht="15.75" thickBot="1">
      <c r="A139" s="6"/>
      <c r="B139" s="12"/>
      <c r="C139" s="12"/>
      <c r="D139" s="12"/>
      <c r="E139" s="1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G140" si="155">IF(G138="OFF",G100,0)</f>
        <v>0</v>
      </c>
      <c r="H140" s="225">
        <f t="shared" si="155"/>
        <v>0</v>
      </c>
      <c r="I140" s="225">
        <f t="shared" si="155"/>
        <v>13726.953619999855</v>
      </c>
      <c r="J140" s="225">
        <f t="shared" si="155"/>
        <v>13635.426839999283</v>
      </c>
      <c r="K140" s="225">
        <f t="shared" si="155"/>
        <v>0</v>
      </c>
      <c r="L140" s="225">
        <f t="shared" si="155"/>
        <v>0</v>
      </c>
      <c r="M140" s="225">
        <f t="shared" si="155"/>
        <v>0</v>
      </c>
      <c r="N140" s="225">
        <f t="shared" si="155"/>
        <v>0</v>
      </c>
      <c r="O140" s="225">
        <f t="shared" si="155"/>
        <v>19242.580300000482</v>
      </c>
      <c r="P140" s="225">
        <f t="shared" si="155"/>
        <v>0</v>
      </c>
      <c r="Q140" s="225">
        <f t="shared" si="155"/>
        <v>0</v>
      </c>
      <c r="R140" s="225">
        <f t="shared" si="155"/>
        <v>0</v>
      </c>
      <c r="S140" s="225">
        <f t="shared" si="155"/>
        <v>0</v>
      </c>
      <c r="T140" s="225">
        <f t="shared" si="155"/>
        <v>0</v>
      </c>
      <c r="U140" s="225">
        <f t="shared" si="155"/>
        <v>0</v>
      </c>
      <c r="V140" s="225">
        <f t="shared" si="155"/>
        <v>15192.745959999644</v>
      </c>
      <c r="W140" s="225">
        <f t="shared" si="155"/>
        <v>0</v>
      </c>
      <c r="X140" s="225">
        <f t="shared" si="155"/>
        <v>0</v>
      </c>
      <c r="Y140" s="225">
        <f t="shared" si="155"/>
        <v>0</v>
      </c>
      <c r="Z140" s="225">
        <f t="shared" si="155"/>
        <v>0</v>
      </c>
      <c r="AA140" s="225">
        <f t="shared" si="155"/>
        <v>0</v>
      </c>
      <c r="AB140" s="225">
        <f t="shared" si="155"/>
        <v>0</v>
      </c>
      <c r="AC140" s="225">
        <f t="shared" si="155"/>
        <v>11175.71883999987</v>
      </c>
      <c r="AD140" s="225">
        <f t="shared" si="155"/>
        <v>0</v>
      </c>
      <c r="AE140" s="225">
        <f t="shared" si="155"/>
        <v>0</v>
      </c>
      <c r="AF140" s="225">
        <f t="shared" si="155"/>
        <v>0</v>
      </c>
      <c r="AG140" s="225">
        <f t="shared" si="155"/>
        <v>0</v>
      </c>
      <c r="AK140" s="225">
        <f>SUM(F140:AJ140)</f>
        <v>72973.42555999913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G141" si="156">IF(G138="NFI",G100,0)</f>
        <v>0</v>
      </c>
      <c r="H141" s="225">
        <f t="shared" si="156"/>
        <v>0</v>
      </c>
      <c r="I141" s="225">
        <f t="shared" si="156"/>
        <v>0</v>
      </c>
      <c r="J141" s="225">
        <f t="shared" si="156"/>
        <v>0</v>
      </c>
      <c r="K141" s="225">
        <f t="shared" si="156"/>
        <v>0</v>
      </c>
      <c r="L141" s="225">
        <f t="shared" si="156"/>
        <v>0</v>
      </c>
      <c r="M141" s="225">
        <f t="shared" si="156"/>
        <v>0</v>
      </c>
      <c r="N141" s="225">
        <f t="shared" si="156"/>
        <v>0</v>
      </c>
      <c r="O141" s="225">
        <f t="shared" si="156"/>
        <v>0</v>
      </c>
      <c r="P141" s="225">
        <f t="shared" si="156"/>
        <v>0</v>
      </c>
      <c r="Q141" s="225">
        <f t="shared" si="156"/>
        <v>0</v>
      </c>
      <c r="R141" s="225">
        <f t="shared" si="156"/>
        <v>0</v>
      </c>
      <c r="S141" s="225">
        <f t="shared" si="156"/>
        <v>0</v>
      </c>
      <c r="T141" s="225">
        <f t="shared" si="156"/>
        <v>0</v>
      </c>
      <c r="U141" s="225">
        <f t="shared" si="156"/>
        <v>0</v>
      </c>
      <c r="V141" s="225">
        <f t="shared" si="156"/>
        <v>0</v>
      </c>
      <c r="W141" s="225">
        <f t="shared" si="156"/>
        <v>0</v>
      </c>
      <c r="X141" s="225">
        <f t="shared" si="156"/>
        <v>0</v>
      </c>
      <c r="Y141" s="225">
        <f t="shared" si="156"/>
        <v>0</v>
      </c>
      <c r="Z141" s="225">
        <f t="shared" si="156"/>
        <v>0</v>
      </c>
      <c r="AA141" s="225">
        <f t="shared" si="156"/>
        <v>0</v>
      </c>
      <c r="AB141" s="225">
        <f t="shared" si="156"/>
        <v>0</v>
      </c>
      <c r="AC141" s="225">
        <f t="shared" si="156"/>
        <v>0</v>
      </c>
      <c r="AD141" s="225">
        <f t="shared" si="156"/>
        <v>0</v>
      </c>
      <c r="AE141" s="225">
        <f t="shared" si="156"/>
        <v>0</v>
      </c>
      <c r="AF141" s="225">
        <f t="shared" si="156"/>
        <v>0</v>
      </c>
      <c r="AG141" s="225">
        <f t="shared" si="156"/>
        <v>0</v>
      </c>
      <c r="AK141" s="225">
        <f t="shared" ref="AK141:AK144" si="157">SUM(F141:AJ141)</f>
        <v>0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G142" si="158">IF(G138="HNI",G100,0)</f>
        <v>0</v>
      </c>
      <c r="H142" s="225">
        <f t="shared" si="158"/>
        <v>0</v>
      </c>
      <c r="I142" s="225">
        <f t="shared" si="158"/>
        <v>0</v>
      </c>
      <c r="J142" s="225">
        <f t="shared" si="158"/>
        <v>0</v>
      </c>
      <c r="K142" s="225">
        <f t="shared" si="158"/>
        <v>12044.494100000276</v>
      </c>
      <c r="L142" s="225">
        <f t="shared" si="158"/>
        <v>13533.43427999973</v>
      </c>
      <c r="M142" s="225">
        <f t="shared" si="158"/>
        <v>0</v>
      </c>
      <c r="N142" s="225">
        <f t="shared" si="158"/>
        <v>0</v>
      </c>
      <c r="O142" s="225">
        <f t="shared" si="158"/>
        <v>0</v>
      </c>
      <c r="P142" s="225">
        <f t="shared" si="158"/>
        <v>0</v>
      </c>
      <c r="Q142" s="225">
        <f t="shared" si="158"/>
        <v>0</v>
      </c>
      <c r="R142" s="225">
        <f t="shared" si="158"/>
        <v>0</v>
      </c>
      <c r="S142" s="225">
        <f t="shared" si="158"/>
        <v>0</v>
      </c>
      <c r="T142" s="225">
        <f t="shared" si="158"/>
        <v>0</v>
      </c>
      <c r="U142" s="225">
        <f t="shared" si="158"/>
        <v>0</v>
      </c>
      <c r="V142" s="225">
        <f t="shared" si="158"/>
        <v>0</v>
      </c>
      <c r="W142" s="225">
        <f t="shared" si="158"/>
        <v>0</v>
      </c>
      <c r="X142" s="225">
        <f t="shared" si="158"/>
        <v>0</v>
      </c>
      <c r="Y142" s="225">
        <f t="shared" si="158"/>
        <v>12461.131400000242</v>
      </c>
      <c r="Z142" s="225">
        <f t="shared" si="158"/>
        <v>8258.8543599997847</v>
      </c>
      <c r="AA142" s="225">
        <f t="shared" si="158"/>
        <v>0</v>
      </c>
      <c r="AB142" s="225">
        <f t="shared" si="158"/>
        <v>0</v>
      </c>
      <c r="AC142" s="225">
        <f t="shared" si="158"/>
        <v>0</v>
      </c>
      <c r="AD142" s="225">
        <f t="shared" si="158"/>
        <v>15591.122319999999</v>
      </c>
      <c r="AE142" s="225">
        <f t="shared" si="158"/>
        <v>0</v>
      </c>
      <c r="AF142" s="225">
        <f t="shared" si="158"/>
        <v>23327.129999999779</v>
      </c>
      <c r="AG142" s="225">
        <f t="shared" si="158"/>
        <v>10120.5847600003</v>
      </c>
      <c r="AK142" s="225">
        <f t="shared" si="157"/>
        <v>95336.751220000107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G143" si="159">IF(G138="NFI &amp; HNI",G100,0)</f>
        <v>0</v>
      </c>
      <c r="H143" s="225">
        <f t="shared" si="159"/>
        <v>0</v>
      </c>
      <c r="I143" s="225">
        <f t="shared" si="159"/>
        <v>0</v>
      </c>
      <c r="J143" s="225">
        <f t="shared" si="159"/>
        <v>0</v>
      </c>
      <c r="K143" s="225">
        <f t="shared" si="159"/>
        <v>0</v>
      </c>
      <c r="L143" s="225">
        <f t="shared" si="159"/>
        <v>0</v>
      </c>
      <c r="M143" s="225">
        <f t="shared" si="159"/>
        <v>0</v>
      </c>
      <c r="N143" s="225">
        <f t="shared" si="159"/>
        <v>0</v>
      </c>
      <c r="O143" s="225">
        <f t="shared" si="159"/>
        <v>0</v>
      </c>
      <c r="P143" s="225">
        <f t="shared" si="159"/>
        <v>13085.294259999877</v>
      </c>
      <c r="Q143" s="225">
        <f t="shared" si="159"/>
        <v>12938.226080000573</v>
      </c>
      <c r="R143" s="225">
        <f t="shared" si="159"/>
        <v>15945.594879999748</v>
      </c>
      <c r="S143" s="225">
        <f t="shared" si="159"/>
        <v>11524.141799999488</v>
      </c>
      <c r="T143" s="225">
        <f t="shared" si="159"/>
        <v>0</v>
      </c>
      <c r="U143" s="225">
        <f t="shared" si="159"/>
        <v>0</v>
      </c>
      <c r="V143" s="225">
        <f t="shared" si="159"/>
        <v>0</v>
      </c>
      <c r="W143" s="225">
        <f t="shared" si="159"/>
        <v>14522.46746000086</v>
      </c>
      <c r="X143" s="225">
        <f t="shared" si="159"/>
        <v>13678.587319999682</v>
      </c>
      <c r="Y143" s="225">
        <f t="shared" si="159"/>
        <v>0</v>
      </c>
      <c r="Z143" s="225">
        <f t="shared" si="159"/>
        <v>0</v>
      </c>
      <c r="AA143" s="225">
        <f t="shared" si="159"/>
        <v>0</v>
      </c>
      <c r="AB143" s="225">
        <f t="shared" si="159"/>
        <v>0</v>
      </c>
      <c r="AC143" s="225">
        <f t="shared" si="159"/>
        <v>0</v>
      </c>
      <c r="AD143" s="225">
        <f t="shared" si="159"/>
        <v>0</v>
      </c>
      <c r="AE143" s="225">
        <f t="shared" si="159"/>
        <v>0</v>
      </c>
      <c r="AF143" s="225">
        <f t="shared" si="159"/>
        <v>0</v>
      </c>
      <c r="AG143" s="225">
        <f t="shared" si="159"/>
        <v>0</v>
      </c>
      <c r="AK143" s="225">
        <f t="shared" si="157"/>
        <v>81694.311800000229</v>
      </c>
    </row>
    <row r="144" spans="1:38" ht="45">
      <c r="A144" s="6"/>
      <c r="B144" s="12"/>
      <c r="C144" s="12"/>
      <c r="D144" s="12"/>
      <c r="E144" s="226" t="s">
        <v>124</v>
      </c>
      <c r="F144" s="225">
        <f>IF(AND(F134=0,OR(F3="Mon",F3="Tue",F3="Wed",F3="Thu",F3="Fri")),F109,0)</f>
        <v>0</v>
      </c>
      <c r="G144" s="225">
        <f t="shared" ref="G144:AG144" si="160">IF(AND(G134=0,OR(G3="Mon",G3="Tue",G3="Wed",G3="Thu",G3="Fri")),G109,0)</f>
        <v>0</v>
      </c>
      <c r="H144" s="225">
        <f t="shared" si="160"/>
        <v>0</v>
      </c>
      <c r="I144" s="225">
        <f t="shared" si="160"/>
        <v>0</v>
      </c>
      <c r="J144" s="225">
        <f t="shared" si="160"/>
        <v>0</v>
      </c>
      <c r="K144" s="225">
        <f t="shared" si="160"/>
        <v>0</v>
      </c>
      <c r="L144" s="225">
        <f t="shared" si="160"/>
        <v>0</v>
      </c>
      <c r="M144" s="225">
        <f t="shared" si="160"/>
        <v>0</v>
      </c>
      <c r="N144" s="225">
        <f t="shared" si="160"/>
        <v>0</v>
      </c>
      <c r="O144" s="225">
        <f t="shared" si="160"/>
        <v>0</v>
      </c>
      <c r="P144" s="225">
        <f t="shared" si="160"/>
        <v>0</v>
      </c>
      <c r="Q144" s="225">
        <f t="shared" si="160"/>
        <v>0</v>
      </c>
      <c r="R144" s="225">
        <f t="shared" si="160"/>
        <v>0</v>
      </c>
      <c r="S144" s="225">
        <f t="shared" si="160"/>
        <v>0</v>
      </c>
      <c r="T144" s="225">
        <f t="shared" si="160"/>
        <v>0</v>
      </c>
      <c r="U144" s="225">
        <f t="shared" si="160"/>
        <v>0</v>
      </c>
      <c r="V144" s="225">
        <f t="shared" si="160"/>
        <v>0</v>
      </c>
      <c r="W144" s="225">
        <f t="shared" si="160"/>
        <v>0</v>
      </c>
      <c r="X144" s="225">
        <f t="shared" si="160"/>
        <v>0</v>
      </c>
      <c r="Y144" s="225">
        <f t="shared" si="160"/>
        <v>0</v>
      </c>
      <c r="Z144" s="225">
        <f t="shared" si="160"/>
        <v>0</v>
      </c>
      <c r="AA144" s="225">
        <f t="shared" si="160"/>
        <v>0</v>
      </c>
      <c r="AB144" s="225">
        <f t="shared" si="160"/>
        <v>0</v>
      </c>
      <c r="AC144" s="225">
        <f t="shared" si="160"/>
        <v>0</v>
      </c>
      <c r="AD144" s="225">
        <f t="shared" si="160"/>
        <v>0</v>
      </c>
      <c r="AE144" s="225">
        <f t="shared" si="160"/>
        <v>0</v>
      </c>
      <c r="AF144" s="225">
        <f t="shared" si="160"/>
        <v>0</v>
      </c>
      <c r="AG144" s="225">
        <f t="shared" si="160"/>
        <v>0</v>
      </c>
      <c r="AK144" s="225">
        <f t="shared" si="157"/>
        <v>0</v>
      </c>
    </row>
    <row r="145" spans="1:25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5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5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59" t="s">
        <v>142</v>
      </c>
      <c r="U147" s="6">
        <v>4</v>
      </c>
      <c r="V147" s="6">
        <v>4</v>
      </c>
      <c r="W147" s="6">
        <v>2</v>
      </c>
      <c r="X147" s="6">
        <v>4</v>
      </c>
      <c r="Y147" s="6">
        <v>9</v>
      </c>
    </row>
    <row r="148" spans="1:25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261" t="s">
        <v>132</v>
      </c>
      <c r="V148" s="59" t="s">
        <v>133</v>
      </c>
      <c r="W148" s="59" t="s">
        <v>134</v>
      </c>
      <c r="X148" s="59" t="s">
        <v>135</v>
      </c>
      <c r="Y148" s="59" t="s">
        <v>136</v>
      </c>
    </row>
    <row r="149" spans="1:25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 t="s">
        <v>130</v>
      </c>
      <c r="U149" s="262">
        <v>2.9719999999997526</v>
      </c>
      <c r="V149" s="262">
        <v>2.4240000000002055</v>
      </c>
      <c r="W149" s="262">
        <v>1.4779999999998381</v>
      </c>
      <c r="X149" s="262">
        <v>0.62100000000009459</v>
      </c>
      <c r="Y149" s="262">
        <v>4.7000000000025466E-2</v>
      </c>
    </row>
    <row r="150" spans="1:25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 t="s">
        <v>82</v>
      </c>
      <c r="U150" s="262">
        <v>1.0699999999999932</v>
      </c>
      <c r="V150" s="262">
        <v>1.0699999999999932</v>
      </c>
      <c r="W150" s="262">
        <v>0.52999999999997272</v>
      </c>
      <c r="X150" s="262">
        <v>1.1700000000000159</v>
      </c>
      <c r="Y150" s="262">
        <v>1.660000000000025</v>
      </c>
    </row>
    <row r="151" spans="1:25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 t="s">
        <v>131</v>
      </c>
      <c r="U151" s="262">
        <v>2.0900000000000141E-2</v>
      </c>
      <c r="V151" s="262">
        <v>2.1099999999999675E-2</v>
      </c>
      <c r="W151" s="262">
        <v>9.2999999999996419E-3</v>
      </c>
      <c r="X151" s="262">
        <v>2.2100000000000009E-2</v>
      </c>
      <c r="Y151" s="262">
        <v>4.3899999999999828E-2</v>
      </c>
    </row>
    <row r="152" spans="1:25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 t="s">
        <v>81</v>
      </c>
      <c r="U152" s="262">
        <v>5.1000000000001364</v>
      </c>
      <c r="V152" s="262">
        <v>4.2000000000000455</v>
      </c>
      <c r="W152" s="262">
        <v>2.5999999999999091</v>
      </c>
      <c r="X152" s="262">
        <v>3.6000000000001364</v>
      </c>
      <c r="Y152" s="262">
        <v>6.2999999999999545</v>
      </c>
    </row>
    <row r="153" spans="1:25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 t="s">
        <v>80</v>
      </c>
      <c r="U153" s="262">
        <v>2.5099999999999909</v>
      </c>
      <c r="V153" s="262">
        <v>2.3799999999999955</v>
      </c>
      <c r="W153" s="262">
        <v>1.1500000000000909</v>
      </c>
      <c r="X153" s="262">
        <v>1.3600000000000136</v>
      </c>
      <c r="Y153" s="262">
        <v>2.7299999999999045</v>
      </c>
    </row>
    <row r="154" spans="1:25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 t="s">
        <v>91</v>
      </c>
      <c r="U154" s="262">
        <v>11.672899999999874</v>
      </c>
      <c r="V154" s="262">
        <v>10.095100000000238</v>
      </c>
      <c r="W154" s="262">
        <v>5.7672999999998105</v>
      </c>
      <c r="X154" s="262">
        <v>6.7731000000002606</v>
      </c>
      <c r="Y154" s="262">
        <v>10.78089999999991</v>
      </c>
    </row>
    <row r="155" spans="1:25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262"/>
      <c r="V155" s="262"/>
      <c r="W155" s="262"/>
      <c r="X155" s="262"/>
      <c r="Y155" s="262"/>
    </row>
    <row r="156" spans="1:25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262"/>
      <c r="V156" s="262"/>
      <c r="W156" s="262"/>
      <c r="X156" s="262"/>
      <c r="Y156" s="262"/>
    </row>
    <row r="157" spans="1:25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 t="s">
        <v>130</v>
      </c>
      <c r="U157" s="262">
        <f>U149*1000/U$147</f>
        <v>742.99999999993815</v>
      </c>
      <c r="V157" s="262">
        <f t="shared" ref="V157:Y157" si="161">V149*1000/V$147</f>
        <v>606.00000000005139</v>
      </c>
      <c r="W157" s="262">
        <f t="shared" si="161"/>
        <v>738.99999999991905</v>
      </c>
      <c r="X157" s="262">
        <f t="shared" si="161"/>
        <v>155.25000000002365</v>
      </c>
      <c r="Y157" s="262">
        <f t="shared" si="161"/>
        <v>5.2222222222250521</v>
      </c>
    </row>
    <row r="158" spans="1:25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 t="s">
        <v>82</v>
      </c>
      <c r="U158" s="262">
        <f t="shared" ref="U158:Y162" si="162">U150*1000/U$147</f>
        <v>267.49999999999829</v>
      </c>
      <c r="V158" s="262">
        <f t="shared" si="162"/>
        <v>267.49999999999829</v>
      </c>
      <c r="W158" s="262">
        <f t="shared" si="162"/>
        <v>264.99999999998636</v>
      </c>
      <c r="X158" s="262">
        <f t="shared" si="162"/>
        <v>292.50000000000398</v>
      </c>
      <c r="Y158" s="262">
        <f t="shared" si="162"/>
        <v>184.44444444444721</v>
      </c>
    </row>
    <row r="159" spans="1:25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 t="s">
        <v>131</v>
      </c>
      <c r="U159" s="262">
        <f t="shared" si="162"/>
        <v>5.2250000000000352</v>
      </c>
      <c r="V159" s="262">
        <f t="shared" si="162"/>
        <v>5.2749999999999186</v>
      </c>
      <c r="W159" s="262">
        <f t="shared" si="162"/>
        <v>4.6499999999998209</v>
      </c>
      <c r="X159" s="262">
        <f t="shared" si="162"/>
        <v>5.5250000000000021</v>
      </c>
      <c r="Y159" s="262">
        <f t="shared" si="162"/>
        <v>4.8777777777777587</v>
      </c>
    </row>
    <row r="160" spans="1:25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 t="s">
        <v>81</v>
      </c>
      <c r="U160" s="262">
        <f t="shared" si="162"/>
        <v>1275.0000000000341</v>
      </c>
      <c r="V160" s="262">
        <f t="shared" si="162"/>
        <v>1050.0000000000114</v>
      </c>
      <c r="W160" s="262">
        <f t="shared" si="162"/>
        <v>1299.9999999999545</v>
      </c>
      <c r="X160" s="262">
        <f t="shared" si="162"/>
        <v>900.00000000003411</v>
      </c>
      <c r="Y160" s="262">
        <f t="shared" si="162"/>
        <v>699.999999999995</v>
      </c>
    </row>
    <row r="161" spans="1:26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 t="s">
        <v>80</v>
      </c>
      <c r="U161" s="262">
        <f t="shared" si="162"/>
        <v>627.49999999999773</v>
      </c>
      <c r="V161" s="262">
        <f t="shared" si="162"/>
        <v>594.99999999999886</v>
      </c>
      <c r="W161" s="262">
        <f t="shared" si="162"/>
        <v>575.00000000004547</v>
      </c>
      <c r="X161" s="262">
        <f t="shared" si="162"/>
        <v>340.00000000000341</v>
      </c>
      <c r="Y161" s="262">
        <f t="shared" si="162"/>
        <v>303.33333333332274</v>
      </c>
    </row>
    <row r="162" spans="1:26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 t="s">
        <v>91</v>
      </c>
      <c r="U162" s="262">
        <f t="shared" si="162"/>
        <v>2918.2249999999685</v>
      </c>
      <c r="V162" s="262">
        <f t="shared" si="162"/>
        <v>2523.7750000000597</v>
      </c>
      <c r="W162" s="262">
        <f t="shared" si="162"/>
        <v>2883.649999999905</v>
      </c>
      <c r="X162" s="262">
        <f t="shared" si="162"/>
        <v>1693.2750000000651</v>
      </c>
      <c r="Y162" s="262">
        <f t="shared" si="162"/>
        <v>1197.8777777777677</v>
      </c>
    </row>
    <row r="163" spans="1:26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59" t="s">
        <v>72</v>
      </c>
      <c r="W163" s="6"/>
    </row>
    <row r="164" spans="1:26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59" t="s">
        <v>137</v>
      </c>
      <c r="V164" s="59" t="s">
        <v>137</v>
      </c>
      <c r="W164" s="59" t="s">
        <v>138</v>
      </c>
      <c r="X164" s="59" t="s">
        <v>139</v>
      </c>
      <c r="Y164" s="59" t="s">
        <v>140</v>
      </c>
    </row>
    <row r="165" spans="1:26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6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59" t="s">
        <v>141</v>
      </c>
      <c r="T166" s="6" t="s">
        <v>130</v>
      </c>
      <c r="U166" s="262">
        <f>AVERAGE(U157:W157)</f>
        <v>695.99999999996953</v>
      </c>
      <c r="V166" s="262">
        <f>AVERAGE(X157:Y157)</f>
        <v>80.236111111124345</v>
      </c>
      <c r="X166" s="262">
        <f>U166-V166</f>
        <v>615.76388888884514</v>
      </c>
      <c r="Y166" s="263">
        <f>X166/U166</f>
        <v>0.88471823116217252</v>
      </c>
    </row>
    <row r="167" spans="1:26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 t="s">
        <v>82</v>
      </c>
      <c r="U167" s="262">
        <f t="shared" ref="U167:U171" si="163">AVERAGE(U158:W158)</f>
        <v>266.666666666661</v>
      </c>
      <c r="V167" s="262">
        <f t="shared" ref="V167:V171" si="164">AVERAGE(X158:Y158)</f>
        <v>238.47222222222558</v>
      </c>
      <c r="X167" s="262">
        <f>U167-V167</f>
        <v>28.194444444435419</v>
      </c>
      <c r="Y167" s="263">
        <f t="shared" ref="Y167:Y171" si="165">X167/U167</f>
        <v>0.10572916666663507</v>
      </c>
    </row>
    <row r="168" spans="1:26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 t="s">
        <v>131</v>
      </c>
      <c r="U168" s="262">
        <f t="shared" si="163"/>
        <v>5.0499999999999252</v>
      </c>
      <c r="V168" s="262">
        <f t="shared" si="164"/>
        <v>5.2013888888888804</v>
      </c>
      <c r="X168" s="262">
        <f>U168-V168</f>
        <v>-0.15138888888895519</v>
      </c>
      <c r="Y168" s="263">
        <f t="shared" si="165"/>
        <v>-2.997799779979355E-2</v>
      </c>
    </row>
    <row r="169" spans="1:26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 t="s">
        <v>81</v>
      </c>
      <c r="U169" s="262">
        <f t="shared" si="163"/>
        <v>1208.3333333333333</v>
      </c>
      <c r="V169" s="262">
        <f t="shared" si="164"/>
        <v>800.00000000001455</v>
      </c>
      <c r="X169" s="262">
        <f>U169-V169</f>
        <v>408.33333333331871</v>
      </c>
      <c r="Y169" s="263">
        <f t="shared" si="165"/>
        <v>0.33793103448274653</v>
      </c>
      <c r="Z169" s="262">
        <f>Y169*60</f>
        <v>20.275862068964791</v>
      </c>
    </row>
    <row r="170" spans="1:26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 t="s">
        <v>80</v>
      </c>
      <c r="U170" s="262">
        <f t="shared" si="163"/>
        <v>599.16666666668073</v>
      </c>
      <c r="V170" s="262">
        <f t="shared" si="164"/>
        <v>321.6666666666631</v>
      </c>
      <c r="X170" s="262">
        <f>U170-V170</f>
        <v>277.50000000001762</v>
      </c>
      <c r="Y170" s="263">
        <f t="shared" si="165"/>
        <v>0.46314325452018545</v>
      </c>
    </row>
    <row r="171" spans="1:26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 t="s">
        <v>91</v>
      </c>
      <c r="U171" s="262">
        <f t="shared" si="163"/>
        <v>2775.216666666644</v>
      </c>
      <c r="V171" s="262">
        <f t="shared" si="164"/>
        <v>1445.5763888889164</v>
      </c>
      <c r="X171" s="262">
        <f>U171-V171</f>
        <v>1329.6402777777275</v>
      </c>
      <c r="Y171" s="263">
        <f t="shared" si="165"/>
        <v>0.4791122414866365</v>
      </c>
    </row>
    <row r="172" spans="1:26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U172" s="6"/>
      <c r="V172" s="6"/>
      <c r="W172" s="6"/>
    </row>
    <row r="173" spans="1:26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>
        <f>U169*30</f>
        <v>36250</v>
      </c>
      <c r="V173" s="6">
        <f>V169*30</f>
        <v>24000.000000000437</v>
      </c>
      <c r="W173" s="6"/>
      <c r="X173" s="263">
        <f>X169/X171</f>
        <v>0.3071006046957151</v>
      </c>
    </row>
    <row r="174" spans="1:26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>
        <f>U173-V173</f>
        <v>12249.999999999563</v>
      </c>
      <c r="V174" s="6"/>
      <c r="W174" s="6"/>
    </row>
    <row r="175" spans="1:26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263">
        <f>U174/U173</f>
        <v>0.33793103448274658</v>
      </c>
      <c r="V175" s="6"/>
      <c r="W175" s="6"/>
    </row>
    <row r="176" spans="1:26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36" outlineLevel="1">
      <c r="A179" s="33"/>
      <c r="B179" s="63" t="s">
        <v>95</v>
      </c>
      <c r="C179" s="36"/>
      <c r="D179" s="36"/>
      <c r="E179" s="37">
        <f t="shared" ref="E179" si="166">E151</f>
        <v>0</v>
      </c>
      <c r="F179" s="37">
        <f>F51-E51</f>
        <v>0</v>
      </c>
      <c r="G179" s="37">
        <f t="shared" ref="G179:AJ179" si="167">G51-F51</f>
        <v>0</v>
      </c>
      <c r="H179" s="37">
        <f t="shared" si="167"/>
        <v>0</v>
      </c>
      <c r="I179" s="37">
        <f t="shared" si="167"/>
        <v>0.36199999999999477</v>
      </c>
      <c r="J179" s="37">
        <f t="shared" si="167"/>
        <v>0.21500000000000341</v>
      </c>
      <c r="K179" s="37">
        <f t="shared" si="167"/>
        <v>0.27400000000000091</v>
      </c>
      <c r="L179" s="37">
        <f t="shared" si="167"/>
        <v>0.26899999999999835</v>
      </c>
      <c r="M179" s="37">
        <f t="shared" si="167"/>
        <v>0</v>
      </c>
      <c r="N179" s="37">
        <f t="shared" si="167"/>
        <v>0</v>
      </c>
      <c r="O179" s="37">
        <f t="shared" si="167"/>
        <v>0.37100000000000222</v>
      </c>
      <c r="P179" s="37">
        <f t="shared" si="167"/>
        <v>0.26699999999999591</v>
      </c>
      <c r="Q179" s="37">
        <f t="shared" si="167"/>
        <v>0.25500000000000256</v>
      </c>
      <c r="R179" s="37">
        <f t="shared" si="167"/>
        <v>0.25900000000000034</v>
      </c>
      <c r="S179" s="37">
        <f t="shared" si="167"/>
        <v>0.26100000000000279</v>
      </c>
      <c r="T179" s="37">
        <f t="shared" si="167"/>
        <v>0</v>
      </c>
      <c r="U179" s="37">
        <f t="shared" si="167"/>
        <v>0</v>
      </c>
      <c r="V179" s="37">
        <f t="shared" si="167"/>
        <v>0.28099999999999881</v>
      </c>
      <c r="W179" s="37">
        <f t="shared" si="167"/>
        <v>0.28699999999999903</v>
      </c>
      <c r="X179" s="37">
        <f t="shared" si="167"/>
        <v>0.2710000000000008</v>
      </c>
      <c r="Y179" s="37">
        <f t="shared" si="167"/>
        <v>0.29599999999999937</v>
      </c>
      <c r="Z179" s="37">
        <f t="shared" si="167"/>
        <v>0.17499999999999716</v>
      </c>
      <c r="AA179" s="37">
        <f t="shared" si="167"/>
        <v>0</v>
      </c>
      <c r="AB179" s="37">
        <f t="shared" si="167"/>
        <v>0</v>
      </c>
      <c r="AC179" s="37">
        <f t="shared" si="167"/>
        <v>0.23499999999999943</v>
      </c>
      <c r="AD179" s="37">
        <f t="shared" si="167"/>
        <v>0.31400000000000006</v>
      </c>
      <c r="AE179" s="37">
        <f t="shared" si="167"/>
        <v>0</v>
      </c>
      <c r="AF179" s="37">
        <f t="shared" si="167"/>
        <v>0.35900000000000176</v>
      </c>
      <c r="AG179" s="37">
        <f t="shared" si="167"/>
        <v>0.17900000000000205</v>
      </c>
      <c r="AH179" s="37">
        <f t="shared" si="167"/>
        <v>0</v>
      </c>
      <c r="AI179" s="37">
        <f t="shared" si="167"/>
        <v>0</v>
      </c>
      <c r="AJ179" s="37">
        <f t="shared" si="167"/>
        <v>0</v>
      </c>
    </row>
    <row r="180" spans="1:36" outlineLevel="1">
      <c r="A180" s="33"/>
      <c r="B180" s="63" t="s">
        <v>96</v>
      </c>
      <c r="C180" s="67" t="s">
        <v>102</v>
      </c>
      <c r="D180" s="36"/>
      <c r="E180" s="37">
        <v>0</v>
      </c>
      <c r="F180" s="37">
        <f>F54-E54</f>
        <v>0</v>
      </c>
      <c r="G180" s="37">
        <f t="shared" ref="G180:AJ180" si="168">G54-F54</f>
        <v>0</v>
      </c>
      <c r="H180" s="37">
        <f t="shared" si="168"/>
        <v>0</v>
      </c>
      <c r="I180" s="37">
        <f t="shared" si="168"/>
        <v>1.8999999999999773</v>
      </c>
      <c r="J180" s="37">
        <f t="shared" si="168"/>
        <v>1.1200000000000045</v>
      </c>
      <c r="K180" s="37">
        <f t="shared" si="168"/>
        <v>1.3799999999999955</v>
      </c>
      <c r="L180" s="37">
        <f t="shared" si="168"/>
        <v>1.4900000000000091</v>
      </c>
      <c r="M180" s="37">
        <f t="shared" si="168"/>
        <v>0</v>
      </c>
      <c r="N180" s="37">
        <f t="shared" si="168"/>
        <v>0</v>
      </c>
      <c r="O180" s="37">
        <f t="shared" si="168"/>
        <v>2.4800000000000182</v>
      </c>
      <c r="P180" s="37">
        <f t="shared" si="168"/>
        <v>1.5799999999999841</v>
      </c>
      <c r="Q180" s="37">
        <f t="shared" si="168"/>
        <v>1.5099999999999909</v>
      </c>
      <c r="R180" s="37">
        <f t="shared" si="168"/>
        <v>1.4900000000000091</v>
      </c>
      <c r="S180" s="37">
        <f t="shared" si="168"/>
        <v>1.7699999999999818</v>
      </c>
      <c r="T180" s="37">
        <f t="shared" si="168"/>
        <v>0</v>
      </c>
      <c r="U180" s="37">
        <f t="shared" si="168"/>
        <v>0</v>
      </c>
      <c r="V180" s="37">
        <f t="shared" si="168"/>
        <v>1.6300000000000523</v>
      </c>
      <c r="W180" s="37">
        <f t="shared" si="168"/>
        <v>1.5799999999999841</v>
      </c>
      <c r="X180" s="37">
        <f t="shared" si="168"/>
        <v>1.6899999999999977</v>
      </c>
      <c r="Y180" s="37">
        <f t="shared" si="168"/>
        <v>1.5099999999999909</v>
      </c>
      <c r="Z180" s="37">
        <f t="shared" si="168"/>
        <v>1.2799999999999727</v>
      </c>
      <c r="AA180" s="37">
        <f t="shared" si="168"/>
        <v>0</v>
      </c>
      <c r="AB180" s="37">
        <f t="shared" si="168"/>
        <v>0</v>
      </c>
      <c r="AC180" s="37">
        <f t="shared" si="168"/>
        <v>1.2100000000000364</v>
      </c>
      <c r="AD180" s="37">
        <f t="shared" si="168"/>
        <v>1.7599999999999909</v>
      </c>
      <c r="AE180" s="37">
        <f t="shared" si="168"/>
        <v>0</v>
      </c>
      <c r="AF180" s="37">
        <f t="shared" si="168"/>
        <v>3.0400000000000205</v>
      </c>
      <c r="AG180" s="37">
        <f t="shared" si="168"/>
        <v>1.2099999999999795</v>
      </c>
      <c r="AH180" s="37">
        <f t="shared" si="168"/>
        <v>0</v>
      </c>
      <c r="AI180" s="37">
        <f t="shared" si="168"/>
        <v>0</v>
      </c>
      <c r="AJ180" s="37">
        <f t="shared" si="168"/>
        <v>0</v>
      </c>
    </row>
    <row r="181" spans="1:36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mergeCells count="1">
    <mergeCell ref="AK134:AK138"/>
  </mergeCells>
  <conditionalFormatting sqref="C134:E138 F134:AG137"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</conditionalFormatting>
  <conditionalFormatting sqref="C138:E138"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15"/>
  <sheetViews>
    <sheetView zoomScale="70" zoomScaleNormal="70" workbookViewId="0">
      <pane xSplit="3" ySplit="4" topLeftCell="D65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202"/>
      <c r="B3" s="202"/>
      <c r="C3" s="202"/>
      <c r="D3" s="202"/>
      <c r="E3" s="202"/>
      <c r="F3" s="251" t="s">
        <v>112</v>
      </c>
      <c r="G3" s="251" t="s">
        <v>106</v>
      </c>
      <c r="H3" s="251" t="s">
        <v>107</v>
      </c>
      <c r="I3" s="251" t="s">
        <v>108</v>
      </c>
      <c r="J3" s="251" t="s">
        <v>109</v>
      </c>
      <c r="K3" s="251" t="s">
        <v>110</v>
      </c>
      <c r="L3" s="251" t="s">
        <v>111</v>
      </c>
      <c r="M3" s="251" t="s">
        <v>112</v>
      </c>
      <c r="N3" s="251" t="s">
        <v>106</v>
      </c>
      <c r="O3" s="251" t="s">
        <v>107</v>
      </c>
      <c r="P3" s="251" t="s">
        <v>108</v>
      </c>
      <c r="Q3" s="251" t="s">
        <v>109</v>
      </c>
      <c r="R3" s="251" t="s">
        <v>110</v>
      </c>
      <c r="S3" s="251" t="s">
        <v>111</v>
      </c>
      <c r="T3" s="251" t="s">
        <v>112</v>
      </c>
      <c r="U3" s="251" t="s">
        <v>106</v>
      </c>
      <c r="V3" s="251" t="s">
        <v>107</v>
      </c>
      <c r="W3" s="251" t="s">
        <v>108</v>
      </c>
      <c r="X3" s="251" t="s">
        <v>109</v>
      </c>
      <c r="Y3" s="251" t="s">
        <v>110</v>
      </c>
      <c r="Z3" s="251" t="s">
        <v>111</v>
      </c>
      <c r="AA3" s="251" t="s">
        <v>112</v>
      </c>
      <c r="AB3" s="251" t="s">
        <v>106</v>
      </c>
      <c r="AC3" s="251" t="s">
        <v>107</v>
      </c>
      <c r="AD3" s="251" t="s">
        <v>108</v>
      </c>
      <c r="AE3" s="251" t="s">
        <v>109</v>
      </c>
      <c r="AF3" s="251" t="s">
        <v>110</v>
      </c>
      <c r="AG3" s="251" t="s">
        <v>111</v>
      </c>
      <c r="AH3" s="251" t="s">
        <v>112</v>
      </c>
      <c r="AI3" s="251" t="s">
        <v>106</v>
      </c>
      <c r="AJ3" s="251" t="s">
        <v>107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29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FEBRUARI!AJ33</f>
        <v>5530.9250000000002</v>
      </c>
      <c r="F5" s="68"/>
      <c r="G5" s="68">
        <v>5534.9449999999997</v>
      </c>
      <c r="H5" s="68">
        <v>5538.8530000000001</v>
      </c>
      <c r="I5" s="68">
        <v>5542.56</v>
      </c>
      <c r="J5" s="68">
        <v>5546.1629999999996</v>
      </c>
      <c r="K5" s="68">
        <v>5550.1459999999997</v>
      </c>
      <c r="L5" s="68"/>
      <c r="M5" s="68"/>
      <c r="N5" s="68">
        <v>5555.4589999999998</v>
      </c>
      <c r="O5" s="68">
        <v>5559.3230000000003</v>
      </c>
      <c r="P5" s="68">
        <v>5563.6559999999999</v>
      </c>
      <c r="Q5" s="68">
        <v>5567.7510000000002</v>
      </c>
      <c r="R5" s="68">
        <v>5571.5540000000001</v>
      </c>
      <c r="S5" s="68"/>
      <c r="T5" s="68"/>
      <c r="U5" s="68">
        <v>5576.2629999999999</v>
      </c>
      <c r="V5" s="68">
        <v>5581.6310000000003</v>
      </c>
      <c r="W5" s="68">
        <v>5584.9849999999997</v>
      </c>
      <c r="X5" s="68">
        <v>5589</v>
      </c>
      <c r="Y5" s="73">
        <v>5593</v>
      </c>
      <c r="Z5" s="73"/>
      <c r="AA5" s="73"/>
      <c r="AB5" s="73"/>
      <c r="AC5" s="73"/>
      <c r="AD5" s="73"/>
      <c r="AE5" s="73"/>
      <c r="AF5" s="74"/>
      <c r="AG5" s="73"/>
      <c r="AH5" s="73"/>
      <c r="AI5" s="73"/>
      <c r="AJ5" s="73"/>
    </row>
    <row r="6" spans="1:37" outlineLevel="1">
      <c r="A6" s="33"/>
      <c r="B6" s="36" t="s">
        <v>24</v>
      </c>
      <c r="C6" s="67" t="s">
        <v>101</v>
      </c>
      <c r="D6" s="36"/>
      <c r="E6" s="37">
        <f>FEBRUARI!AJ34</f>
        <v>1081.973</v>
      </c>
      <c r="F6" s="68"/>
      <c r="G6" s="68">
        <v>1082.777</v>
      </c>
      <c r="H6" s="68">
        <v>1083.605</v>
      </c>
      <c r="I6" s="68">
        <v>1084.2719999999999</v>
      </c>
      <c r="J6" s="68">
        <v>1084.9380000000001</v>
      </c>
      <c r="K6" s="68">
        <v>1085.691</v>
      </c>
      <c r="L6" s="68"/>
      <c r="M6" s="68"/>
      <c r="N6" s="68">
        <v>1086.8150000000001</v>
      </c>
      <c r="O6" s="68">
        <v>1087.6010000000001</v>
      </c>
      <c r="P6" s="68">
        <v>1088.422</v>
      </c>
      <c r="Q6" s="68">
        <v>1089.1759999999999</v>
      </c>
      <c r="R6" s="68">
        <v>1089.9549999999999</v>
      </c>
      <c r="S6" s="68"/>
      <c r="T6" s="68"/>
      <c r="U6" s="68">
        <v>1090.9359999999999</v>
      </c>
      <c r="V6" s="68">
        <v>1091.826</v>
      </c>
      <c r="W6" s="68">
        <v>1092.72</v>
      </c>
      <c r="X6" s="68">
        <v>1093</v>
      </c>
      <c r="Y6" s="73">
        <v>1082</v>
      </c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7" outlineLevel="1">
      <c r="A7" s="33"/>
      <c r="B7" s="39" t="s">
        <v>2</v>
      </c>
      <c r="C7" s="67" t="s">
        <v>102</v>
      </c>
      <c r="D7" s="36"/>
      <c r="E7" s="37">
        <f>FEBRUARI!AJ35</f>
        <v>14373</v>
      </c>
      <c r="F7" s="69"/>
      <c r="G7" s="69">
        <v>14388</v>
      </c>
      <c r="H7" s="68">
        <v>14403</v>
      </c>
      <c r="I7" s="69">
        <v>14416</v>
      </c>
      <c r="J7" s="69">
        <v>14430</v>
      </c>
      <c r="K7" s="69">
        <v>14444</v>
      </c>
      <c r="L7" s="69"/>
      <c r="M7" s="70"/>
      <c r="N7" s="69">
        <v>14465</v>
      </c>
      <c r="O7" s="69">
        <v>14479</v>
      </c>
      <c r="P7" s="70">
        <v>14495</v>
      </c>
      <c r="Q7" s="69">
        <v>14511</v>
      </c>
      <c r="R7" s="70">
        <v>14525</v>
      </c>
      <c r="S7" s="70"/>
      <c r="T7" s="70"/>
      <c r="U7" s="70">
        <v>14543</v>
      </c>
      <c r="V7" s="70">
        <v>14560</v>
      </c>
      <c r="W7" s="70">
        <v>14576</v>
      </c>
      <c r="X7" s="70">
        <v>14592</v>
      </c>
      <c r="Y7" s="74">
        <v>14604</v>
      </c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</row>
    <row r="8" spans="1:37" outlineLevel="1">
      <c r="A8" s="33"/>
      <c r="B8" s="39" t="s">
        <v>4</v>
      </c>
      <c r="C8" s="67" t="s">
        <v>102</v>
      </c>
      <c r="D8" s="36"/>
      <c r="E8" s="37">
        <f>FEBRUARI!AJ36</f>
        <v>23921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</row>
    <row r="9" spans="1:37" outlineLevel="1">
      <c r="A9" s="33"/>
      <c r="B9" s="39" t="s">
        <v>10</v>
      </c>
      <c r="C9" s="67" t="s">
        <v>102</v>
      </c>
      <c r="D9" s="36"/>
      <c r="E9" s="37">
        <f>FEBRUARI!AJ37</f>
        <v>2442.9</v>
      </c>
      <c r="F9" s="70"/>
      <c r="G9" s="70">
        <v>2443.5</v>
      </c>
      <c r="H9" s="70">
        <v>2446</v>
      </c>
      <c r="I9" s="70">
        <v>2447.9</v>
      </c>
      <c r="J9" s="70">
        <v>2450.1999999999998</v>
      </c>
      <c r="K9" s="70">
        <v>2453</v>
      </c>
      <c r="L9" s="70"/>
      <c r="M9" s="70"/>
      <c r="N9" s="70">
        <v>2455</v>
      </c>
      <c r="O9" s="70">
        <v>2457.5</v>
      </c>
      <c r="P9" s="70">
        <v>2460.5</v>
      </c>
      <c r="Q9" s="70">
        <v>2463.1999999999998</v>
      </c>
      <c r="R9" s="70">
        <v>2465.6999999999998</v>
      </c>
      <c r="S9" s="70"/>
      <c r="T9" s="70"/>
      <c r="U9" s="70">
        <v>2467</v>
      </c>
      <c r="V9" s="70">
        <v>2470.6999999999998</v>
      </c>
      <c r="W9" s="70">
        <v>2474.1</v>
      </c>
      <c r="X9" s="70">
        <v>2477.1</v>
      </c>
      <c r="Y9" s="74">
        <v>2478.8000000000002</v>
      </c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FEBRUARI!AJ38</f>
        <v>1169.3</v>
      </c>
      <c r="F10" s="71"/>
      <c r="G10" s="71">
        <v>1169.5999999999999</v>
      </c>
      <c r="H10" s="71">
        <v>1171.2</v>
      </c>
      <c r="I10" s="71">
        <v>1172.3</v>
      </c>
      <c r="J10" s="71">
        <v>1173.8</v>
      </c>
      <c r="K10" s="71">
        <v>1175.5999999999999</v>
      </c>
      <c r="L10" s="71"/>
      <c r="M10" s="71"/>
      <c r="N10" s="71">
        <v>1176.8</v>
      </c>
      <c r="O10" s="71">
        <v>1178.3</v>
      </c>
      <c r="P10" s="71">
        <v>1180.3</v>
      </c>
      <c r="Q10" s="71">
        <v>1182.0999999999999</v>
      </c>
      <c r="R10" s="71">
        <v>1183.5999999999999</v>
      </c>
      <c r="S10" s="71"/>
      <c r="T10" s="71"/>
      <c r="U10" s="71">
        <v>1184.4000000000001</v>
      </c>
      <c r="V10" s="71">
        <v>1186.9000000000001</v>
      </c>
      <c r="W10" s="71">
        <v>1189.2</v>
      </c>
      <c r="X10" s="71">
        <v>1191.2</v>
      </c>
      <c r="Y10" s="75">
        <v>1192</v>
      </c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FEBRUARI!AJ39</f>
        <v>155.36000000000001</v>
      </c>
      <c r="F11" s="71"/>
      <c r="G11" s="71">
        <v>155.43</v>
      </c>
      <c r="H11" s="71">
        <v>155.52000000000001</v>
      </c>
      <c r="I11" s="71">
        <v>155.59</v>
      </c>
      <c r="J11" s="71">
        <v>155.66999999999999</v>
      </c>
      <c r="K11" s="71">
        <v>155.79</v>
      </c>
      <c r="L11" s="71"/>
      <c r="M11" s="71"/>
      <c r="N11" s="71">
        <v>155.86000000000001</v>
      </c>
      <c r="O11" s="71">
        <v>155.97</v>
      </c>
      <c r="P11" s="71">
        <v>156.03</v>
      </c>
      <c r="Q11" s="71">
        <v>156.1</v>
      </c>
      <c r="R11" s="71">
        <v>156.21</v>
      </c>
      <c r="S11" s="71"/>
      <c r="T11" s="71"/>
      <c r="U11" s="71">
        <v>156.29</v>
      </c>
      <c r="V11" s="71">
        <v>156.4</v>
      </c>
      <c r="W11" s="71">
        <v>156.47999999999999</v>
      </c>
      <c r="X11" s="71">
        <v>156.58000000000001</v>
      </c>
      <c r="Y11" s="75">
        <v>156.66</v>
      </c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FEBRUARI!AJ40</f>
        <v>37.033999999999999</v>
      </c>
      <c r="F12" s="68"/>
      <c r="G12" s="68">
        <v>37.091999999999999</v>
      </c>
      <c r="H12" s="68">
        <v>37.444000000000003</v>
      </c>
      <c r="I12" s="68">
        <v>37.723999999999997</v>
      </c>
      <c r="J12" s="68">
        <v>37.920999999999999</v>
      </c>
      <c r="K12" s="68">
        <v>38.115000000000002</v>
      </c>
      <c r="L12" s="68"/>
      <c r="M12" s="68"/>
      <c r="N12" s="68">
        <v>38.271999999999998</v>
      </c>
      <c r="O12" s="68">
        <v>38.572000000000003</v>
      </c>
      <c r="P12" s="68">
        <v>38.703000000000003</v>
      </c>
      <c r="Q12" s="68">
        <v>38.911000000000001</v>
      </c>
      <c r="R12" s="68"/>
      <c r="S12" s="68"/>
      <c r="T12" s="68"/>
      <c r="U12" s="68">
        <v>39.286999999999999</v>
      </c>
      <c r="V12" s="68">
        <v>39.5</v>
      </c>
      <c r="W12" s="68">
        <v>39.731999999999999</v>
      </c>
      <c r="X12" s="68">
        <v>39.936999999999998</v>
      </c>
      <c r="Y12" s="73">
        <v>40.082999999999998</v>
      </c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7" outlineLevel="1">
      <c r="A13" s="33"/>
      <c r="B13" s="62" t="s">
        <v>43</v>
      </c>
      <c r="C13" s="67" t="s">
        <v>102</v>
      </c>
      <c r="D13" s="36"/>
      <c r="E13" s="37">
        <f>FEBRUARI!AJ41</f>
        <v>2.4114</v>
      </c>
      <c r="F13" s="68"/>
      <c r="G13" s="68">
        <v>2.4161000000000001</v>
      </c>
      <c r="H13" s="68">
        <v>2.4207999999999998</v>
      </c>
      <c r="I13" s="68">
        <v>2.4470000000000001</v>
      </c>
      <c r="J13" s="68">
        <v>2.4762</v>
      </c>
      <c r="K13" s="68">
        <v>2.5049000000000001</v>
      </c>
      <c r="L13" s="68"/>
      <c r="M13" s="68"/>
      <c r="N13" s="68">
        <v>2.5215000000000001</v>
      </c>
      <c r="O13" s="68">
        <v>2.5347</v>
      </c>
      <c r="P13" s="68">
        <v>2.5665</v>
      </c>
      <c r="Q13" s="68">
        <v>2.5924999999999998</v>
      </c>
      <c r="R13" s="68"/>
      <c r="S13" s="68"/>
      <c r="T13" s="68"/>
      <c r="U13" s="68">
        <v>2.6147999999999998</v>
      </c>
      <c r="V13" s="68">
        <v>2.6219000000000001</v>
      </c>
      <c r="W13" s="68">
        <v>2.6442999999999999</v>
      </c>
      <c r="X13" s="68">
        <v>2.6642999999999999</v>
      </c>
      <c r="Y13" s="73">
        <v>2.6837</v>
      </c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7" outlineLevel="1">
      <c r="A14" s="33"/>
      <c r="B14" s="39" t="s">
        <v>1</v>
      </c>
      <c r="C14" s="67" t="s">
        <v>102</v>
      </c>
      <c r="D14" s="36"/>
      <c r="E14" s="37">
        <f>FEBRUARI!AJ42</f>
        <v>729.99</v>
      </c>
      <c r="F14" s="71"/>
      <c r="G14" s="71">
        <v>730.46</v>
      </c>
      <c r="H14" s="71">
        <v>730.93</v>
      </c>
      <c r="I14" s="71">
        <v>731.45</v>
      </c>
      <c r="J14" s="71">
        <v>731.94</v>
      </c>
      <c r="K14" s="71">
        <v>732.39</v>
      </c>
      <c r="L14" s="71"/>
      <c r="M14" s="71"/>
      <c r="N14" s="71">
        <v>733.29</v>
      </c>
      <c r="O14" s="71">
        <v>733.76</v>
      </c>
      <c r="P14" s="71">
        <v>734.31</v>
      </c>
      <c r="Q14" s="71">
        <v>734.82</v>
      </c>
      <c r="R14" s="71">
        <v>735.31</v>
      </c>
      <c r="S14" s="71"/>
      <c r="T14" s="71"/>
      <c r="U14" s="71">
        <v>736.08</v>
      </c>
      <c r="V14" s="71">
        <v>736.59</v>
      </c>
      <c r="W14" s="71">
        <v>737.04</v>
      </c>
      <c r="X14" s="71">
        <v>737.49</v>
      </c>
      <c r="Y14" s="75">
        <v>737.99</v>
      </c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</row>
    <row r="15" spans="1:37" outlineLevel="1">
      <c r="A15" s="33"/>
      <c r="B15" s="39" t="s">
        <v>41</v>
      </c>
      <c r="C15" s="67" t="s">
        <v>102</v>
      </c>
      <c r="D15" s="36"/>
      <c r="E15" s="37">
        <f>FEBRUARI!AJ43</f>
        <v>655.89</v>
      </c>
      <c r="F15" s="71"/>
      <c r="G15" s="71">
        <v>656.54</v>
      </c>
      <c r="H15" s="71">
        <v>657.03</v>
      </c>
      <c r="I15" s="71">
        <v>657.54</v>
      </c>
      <c r="J15" s="71">
        <v>658.02</v>
      </c>
      <c r="K15" s="71">
        <v>658.5</v>
      </c>
      <c r="L15" s="71"/>
      <c r="M15" s="71"/>
      <c r="N15" s="71">
        <v>659.24</v>
      </c>
      <c r="O15" s="71">
        <v>659.68</v>
      </c>
      <c r="P15" s="71">
        <v>660.12</v>
      </c>
      <c r="Q15" s="71">
        <v>660.6</v>
      </c>
      <c r="R15" s="71">
        <v>661.03</v>
      </c>
      <c r="S15" s="71"/>
      <c r="T15" s="71"/>
      <c r="U15" s="71">
        <v>661.65</v>
      </c>
      <c r="V15" s="71">
        <v>662.09</v>
      </c>
      <c r="W15" s="71">
        <v>662.54</v>
      </c>
      <c r="X15" s="71">
        <v>662.99</v>
      </c>
      <c r="Y15" s="75">
        <v>663.54</v>
      </c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FEBRUARI!AJ44</f>
        <v>1773.2</v>
      </c>
      <c r="F16" s="70"/>
      <c r="G16" s="70">
        <v>1775.6</v>
      </c>
      <c r="H16" s="70">
        <v>1777.4</v>
      </c>
      <c r="I16" s="70">
        <v>1779.1</v>
      </c>
      <c r="J16" s="70">
        <v>1780.7</v>
      </c>
      <c r="K16" s="70">
        <v>1782.2</v>
      </c>
      <c r="L16" s="70"/>
      <c r="M16" s="70"/>
      <c r="N16" s="70">
        <v>1785.1</v>
      </c>
      <c r="O16" s="70">
        <v>1786.4</v>
      </c>
      <c r="P16" s="70">
        <v>1787.9</v>
      </c>
      <c r="Q16" s="70">
        <v>1789.5</v>
      </c>
      <c r="R16" s="70">
        <v>1791.1</v>
      </c>
      <c r="S16" s="70"/>
      <c r="T16" s="70"/>
      <c r="U16" s="70">
        <v>1794</v>
      </c>
      <c r="V16" s="70">
        <v>1795.1</v>
      </c>
      <c r="W16" s="70">
        <v>1797.4</v>
      </c>
      <c r="X16" s="70">
        <v>1799</v>
      </c>
      <c r="Y16" s="74">
        <v>1800.5</v>
      </c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</row>
    <row r="17" spans="1:36" outlineLevel="1">
      <c r="A17" s="33"/>
      <c r="B17" s="39" t="s">
        <v>13</v>
      </c>
      <c r="C17" s="67" t="s">
        <v>102</v>
      </c>
      <c r="D17" s="36"/>
      <c r="E17" s="37">
        <f>FEBRUARI!AJ45</f>
        <v>26.79</v>
      </c>
      <c r="F17" s="68"/>
      <c r="G17" s="68">
        <v>26.795000000000002</v>
      </c>
      <c r="H17" s="68">
        <v>26.827999999999999</v>
      </c>
      <c r="I17" s="68">
        <v>26.847000000000001</v>
      </c>
      <c r="J17" s="68">
        <v>26.859000000000002</v>
      </c>
      <c r="K17" s="68">
        <v>26.873000000000001</v>
      </c>
      <c r="L17" s="68"/>
      <c r="M17" s="68"/>
      <c r="N17" s="68">
        <v>26.893000000000001</v>
      </c>
      <c r="O17" s="68">
        <v>26.922000000000001</v>
      </c>
      <c r="P17" s="68">
        <v>26.931999999999999</v>
      </c>
      <c r="Q17" s="68">
        <v>26.945</v>
      </c>
      <c r="R17" s="68">
        <v>26.956</v>
      </c>
      <c r="S17" s="68"/>
      <c r="T17" s="68"/>
      <c r="U17" s="68">
        <v>26.965</v>
      </c>
      <c r="V17" s="68">
        <v>26.983000000000001</v>
      </c>
      <c r="W17" s="68">
        <v>26.998999999999999</v>
      </c>
      <c r="X17" s="68">
        <v>27.01</v>
      </c>
      <c r="Y17" s="73">
        <v>27.015999999999998</v>
      </c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outlineLevel="1">
      <c r="A18" s="33"/>
      <c r="B18" s="39" t="s">
        <v>14</v>
      </c>
      <c r="C18" s="67" t="s">
        <v>102</v>
      </c>
      <c r="D18" s="36"/>
      <c r="E18" s="37">
        <f>FEBRUARI!AJ46</f>
        <v>4.9034000000000004</v>
      </c>
      <c r="F18" s="72"/>
      <c r="G18" s="72">
        <v>4.9180000000000001</v>
      </c>
      <c r="H18" s="72">
        <v>4.9223999999999997</v>
      </c>
      <c r="I18" s="72">
        <v>4.9268000000000001</v>
      </c>
      <c r="J18" s="72">
        <v>4.9316000000000004</v>
      </c>
      <c r="K18" s="72">
        <v>4.9363999999999999</v>
      </c>
      <c r="L18" s="72"/>
      <c r="M18" s="72"/>
      <c r="N18" s="72">
        <v>4.9515000000000002</v>
      </c>
      <c r="O18" s="72">
        <v>4.9566999999999997</v>
      </c>
      <c r="P18" s="72">
        <v>4.9610000000000003</v>
      </c>
      <c r="Q18" s="72">
        <v>4.9653999999999998</v>
      </c>
      <c r="R18" s="72">
        <v>4.9702000000000002</v>
      </c>
      <c r="S18" s="72"/>
      <c r="T18" s="72"/>
      <c r="U18" s="72">
        <v>4.9847999999999999</v>
      </c>
      <c r="V18" s="72">
        <v>4.9897</v>
      </c>
      <c r="W18" s="72">
        <v>4.9939</v>
      </c>
      <c r="X18" s="72">
        <v>4.9976000000000003</v>
      </c>
      <c r="Y18" s="76">
        <v>5.0021000000000004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</row>
    <row r="19" spans="1:36" outlineLevel="1">
      <c r="A19" s="33"/>
      <c r="B19" s="39" t="s">
        <v>15</v>
      </c>
      <c r="C19" s="67" t="s">
        <v>102</v>
      </c>
      <c r="D19" s="36"/>
      <c r="E19" s="37">
        <f>FEBRUARI!AJ47</f>
        <v>72.542000000000002</v>
      </c>
      <c r="F19" s="68"/>
      <c r="G19" s="68">
        <v>72.542000000000002</v>
      </c>
      <c r="H19" s="68">
        <v>72.542000000000002</v>
      </c>
      <c r="I19" s="68">
        <v>72.543000000000006</v>
      </c>
      <c r="J19" s="68">
        <v>72.543999999999997</v>
      </c>
      <c r="K19" s="68">
        <v>72.543999999999997</v>
      </c>
      <c r="L19" s="68"/>
      <c r="M19" s="68"/>
      <c r="N19" s="68">
        <v>72.545000000000002</v>
      </c>
      <c r="O19" s="68">
        <v>72.546000000000006</v>
      </c>
      <c r="P19" s="68">
        <v>72.546000000000006</v>
      </c>
      <c r="Q19" s="68">
        <v>72.546000000000006</v>
      </c>
      <c r="R19" s="68">
        <v>72.546999999999997</v>
      </c>
      <c r="S19" s="68"/>
      <c r="T19" s="68"/>
      <c r="U19" s="68">
        <v>72.548000000000002</v>
      </c>
      <c r="V19" s="68">
        <v>72.548000000000002</v>
      </c>
      <c r="W19" s="68">
        <v>72.549000000000007</v>
      </c>
      <c r="X19" s="68">
        <v>72.549000000000007</v>
      </c>
      <c r="Y19" s="73">
        <v>72.549000000000007</v>
      </c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outlineLevel="1">
      <c r="A20" s="33"/>
      <c r="B20" s="39" t="s">
        <v>16</v>
      </c>
      <c r="C20" s="67" t="s">
        <v>102</v>
      </c>
      <c r="D20" s="36"/>
      <c r="E20" s="37">
        <f>FEBRUARI!AJ48</f>
        <v>393.7</v>
      </c>
      <c r="F20" s="71"/>
      <c r="G20" s="71">
        <v>394.47</v>
      </c>
      <c r="H20" s="71">
        <v>394.75</v>
      </c>
      <c r="I20" s="71">
        <v>395.05</v>
      </c>
      <c r="J20" s="71">
        <v>395.34</v>
      </c>
      <c r="K20" s="71">
        <v>395.62</v>
      </c>
      <c r="L20" s="71"/>
      <c r="M20" s="71"/>
      <c r="N20" s="71">
        <v>396.46</v>
      </c>
      <c r="O20" s="71">
        <v>396.76</v>
      </c>
      <c r="P20" s="71">
        <v>397.07</v>
      </c>
      <c r="Q20" s="71">
        <v>397.34</v>
      </c>
      <c r="R20" s="71">
        <v>397.63</v>
      </c>
      <c r="S20" s="71"/>
      <c r="T20" s="71"/>
      <c r="U20" s="71">
        <v>398.49</v>
      </c>
      <c r="V20" s="71">
        <v>398.78</v>
      </c>
      <c r="W20" s="71">
        <v>399.04</v>
      </c>
      <c r="X20" s="71">
        <v>399.34</v>
      </c>
      <c r="Y20" s="75">
        <v>399.63</v>
      </c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1:36" outlineLevel="1">
      <c r="A21" s="33"/>
      <c r="B21" s="39" t="s">
        <v>17</v>
      </c>
      <c r="C21" s="67" t="s">
        <v>102</v>
      </c>
      <c r="D21" s="36"/>
      <c r="E21" s="37">
        <f>FEBRUARI!AJ49</f>
        <v>188.16226</v>
      </c>
      <c r="F21" s="68"/>
      <c r="G21" s="68">
        <v>189.63086000000001</v>
      </c>
      <c r="H21" s="68">
        <v>190.17769999999999</v>
      </c>
      <c r="I21" s="68">
        <v>190.72572</v>
      </c>
      <c r="J21" s="68">
        <v>191.26836</v>
      </c>
      <c r="K21" s="68">
        <v>191.80691999999999</v>
      </c>
      <c r="L21" s="68"/>
      <c r="M21" s="68"/>
      <c r="N21" s="68">
        <v>193.36436</v>
      </c>
      <c r="O21" s="68">
        <v>193.89699999999999</v>
      </c>
      <c r="P21" s="68">
        <v>194.45382000000001</v>
      </c>
      <c r="Q21" s="68">
        <v>194.98204000000001</v>
      </c>
      <c r="R21" s="68">
        <v>195.53281999999999</v>
      </c>
      <c r="S21" s="68"/>
      <c r="T21" s="68"/>
      <c r="U21" s="68">
        <v>197.08716000000001</v>
      </c>
      <c r="V21" s="68">
        <v>197.6</v>
      </c>
      <c r="W21" s="68">
        <v>198.143</v>
      </c>
      <c r="X21" s="68">
        <v>198.6</v>
      </c>
      <c r="Y21" s="73">
        <v>199.19900000000001</v>
      </c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outlineLevel="1">
      <c r="A22" s="33"/>
      <c r="B22" s="60" t="s">
        <v>98</v>
      </c>
      <c r="C22" s="67" t="s">
        <v>102</v>
      </c>
      <c r="D22" s="36"/>
      <c r="E22" s="37">
        <f>FEBRUARI!AJ50</f>
        <v>4589.7</v>
      </c>
      <c r="F22" s="70"/>
      <c r="G22" s="70">
        <v>4593.3</v>
      </c>
      <c r="H22" s="70">
        <v>4599.6000000000004</v>
      </c>
      <c r="I22" s="70">
        <v>4605.1000000000004</v>
      </c>
      <c r="J22" s="70">
        <v>4610.8999999999996</v>
      </c>
      <c r="K22" s="70">
        <v>4616.8999999999996</v>
      </c>
      <c r="L22" s="70"/>
      <c r="M22" s="70"/>
      <c r="N22" s="70">
        <v>4622.5</v>
      </c>
      <c r="O22" s="70">
        <v>4628.8</v>
      </c>
      <c r="P22" s="70">
        <v>4635.6000000000004</v>
      </c>
      <c r="Q22" s="70">
        <v>4642.1000000000004</v>
      </c>
      <c r="R22" s="70">
        <v>4648</v>
      </c>
      <c r="S22" s="70"/>
      <c r="T22" s="70"/>
      <c r="U22" s="70">
        <v>4652.3</v>
      </c>
      <c r="V22" s="70">
        <v>4659.7</v>
      </c>
      <c r="W22" s="70">
        <v>4666.2</v>
      </c>
      <c r="X22" s="70">
        <v>4672.8999999999996</v>
      </c>
      <c r="Y22" s="74">
        <v>4678.2</v>
      </c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</row>
    <row r="23" spans="1:36" outlineLevel="1">
      <c r="A23" s="33"/>
      <c r="B23" s="63" t="s">
        <v>95</v>
      </c>
      <c r="C23" s="67" t="s">
        <v>102</v>
      </c>
      <c r="D23" s="36"/>
      <c r="E23" s="37">
        <f>FEBRUARI!AJ51</f>
        <v>49.978000000000002</v>
      </c>
      <c r="F23" s="68"/>
      <c r="G23" s="68">
        <v>50.113999999999997</v>
      </c>
      <c r="H23" s="68">
        <v>50.295000000000002</v>
      </c>
      <c r="I23" s="68">
        <v>50.476999999999997</v>
      </c>
      <c r="J23" s="68">
        <v>50.658000000000001</v>
      </c>
      <c r="K23" s="68">
        <v>50.837000000000003</v>
      </c>
      <c r="L23" s="68"/>
      <c r="M23" s="68"/>
      <c r="N23" s="68">
        <v>51.072000000000003</v>
      </c>
      <c r="O23" s="68">
        <v>51.243000000000002</v>
      </c>
      <c r="P23" s="68">
        <v>51.426000000000002</v>
      </c>
      <c r="Q23" s="68">
        <v>51.600999999999999</v>
      </c>
      <c r="R23" s="68">
        <v>51.777999999999999</v>
      </c>
      <c r="S23" s="68"/>
      <c r="T23" s="68"/>
      <c r="U23" s="68">
        <v>51.918999999999997</v>
      </c>
      <c r="V23" s="68">
        <v>52.121000000000002</v>
      </c>
      <c r="W23" s="68">
        <v>52.302</v>
      </c>
      <c r="X23" s="68">
        <v>52.484000000000002</v>
      </c>
      <c r="Y23" s="73">
        <v>52.66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outlineLevel="1">
      <c r="A24" s="33"/>
      <c r="B24" s="63" t="s">
        <v>99</v>
      </c>
      <c r="C24" s="67" t="s">
        <v>102</v>
      </c>
      <c r="D24" s="36"/>
      <c r="E24" s="37">
        <f>FEBRUARI!AJ52</f>
        <v>250.91</v>
      </c>
      <c r="F24" s="71"/>
      <c r="G24" s="71">
        <v>252.16</v>
      </c>
      <c r="H24" s="71">
        <v>255.39</v>
      </c>
      <c r="I24" s="71">
        <v>258.12</v>
      </c>
      <c r="J24" s="71">
        <v>260.82</v>
      </c>
      <c r="K24" s="71">
        <v>263.58</v>
      </c>
      <c r="L24" s="71"/>
      <c r="M24" s="71"/>
      <c r="N24" s="71">
        <v>265.82</v>
      </c>
      <c r="O24" s="71">
        <v>269.08999999999997</v>
      </c>
      <c r="P24" s="71">
        <v>272.60000000000002</v>
      </c>
      <c r="Q24" s="71">
        <v>275.7</v>
      </c>
      <c r="R24" s="71">
        <v>278.39999999999998</v>
      </c>
      <c r="S24" s="71"/>
      <c r="T24" s="71"/>
      <c r="U24" s="71">
        <v>280.17</v>
      </c>
      <c r="V24" s="71">
        <v>284.22000000000003</v>
      </c>
      <c r="W24" s="71">
        <v>287.5</v>
      </c>
      <c r="X24" s="71">
        <v>290.8</v>
      </c>
      <c r="Y24" s="75">
        <v>293.05</v>
      </c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 outlineLevel="1">
      <c r="A25" s="33"/>
      <c r="B25" s="63" t="s">
        <v>100</v>
      </c>
      <c r="C25" s="67" t="s">
        <v>102</v>
      </c>
      <c r="D25" s="36"/>
      <c r="E25" s="37">
        <f>FEBRUARI!AJ53</f>
        <v>452.7</v>
      </c>
      <c r="F25" s="71"/>
      <c r="G25" s="71">
        <v>452.75</v>
      </c>
      <c r="H25" s="71">
        <v>452.76</v>
      </c>
      <c r="I25" s="71">
        <v>452.78</v>
      </c>
      <c r="J25" s="71">
        <v>452.79</v>
      </c>
      <c r="K25" s="71">
        <v>452.81</v>
      </c>
      <c r="L25" s="71"/>
      <c r="M25" s="71"/>
      <c r="N25" s="71">
        <v>452.86</v>
      </c>
      <c r="O25" s="71">
        <v>452.88</v>
      </c>
      <c r="P25" s="68">
        <v>452.89</v>
      </c>
      <c r="Q25" s="71">
        <v>452.91</v>
      </c>
      <c r="R25" s="71">
        <v>452.93</v>
      </c>
      <c r="S25" s="71"/>
      <c r="T25" s="71"/>
      <c r="U25" s="71">
        <v>452.98</v>
      </c>
      <c r="V25" s="71">
        <v>452.99</v>
      </c>
      <c r="W25" s="71">
        <v>453.01</v>
      </c>
      <c r="X25" s="71">
        <v>453.03</v>
      </c>
      <c r="Y25" s="75">
        <v>453.04</v>
      </c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1:36" outlineLevel="1">
      <c r="A26" s="33"/>
      <c r="B26" s="63" t="s">
        <v>96</v>
      </c>
      <c r="C26" s="67" t="s">
        <v>102</v>
      </c>
      <c r="D26" s="36"/>
      <c r="E26" s="37">
        <f>FEBRUARI!AJ54</f>
        <v>345.75</v>
      </c>
      <c r="F26" s="71"/>
      <c r="G26" s="71">
        <v>346.73</v>
      </c>
      <c r="H26" s="71">
        <v>348.26</v>
      </c>
      <c r="I26" s="71">
        <v>349.59</v>
      </c>
      <c r="J26" s="71">
        <v>351.02</v>
      </c>
      <c r="K26" s="71">
        <v>352.61</v>
      </c>
      <c r="L26" s="71"/>
      <c r="M26" s="71"/>
      <c r="N26" s="71">
        <v>354.37</v>
      </c>
      <c r="O26" s="71">
        <v>355.68</v>
      </c>
      <c r="P26" s="71">
        <v>357.25</v>
      </c>
      <c r="Q26" s="71">
        <v>358.97</v>
      </c>
      <c r="R26" s="71">
        <v>360.54</v>
      </c>
      <c r="S26" s="71"/>
      <c r="T26" s="71"/>
      <c r="U26" s="71">
        <v>361.67</v>
      </c>
      <c r="V26" s="71">
        <v>363.37</v>
      </c>
      <c r="W26" s="71">
        <v>364.91</v>
      </c>
      <c r="X26" s="71">
        <v>366.62</v>
      </c>
      <c r="Y26" s="75">
        <v>368.03</v>
      </c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1:36" outlineLevel="1">
      <c r="A27" s="33"/>
      <c r="B27" s="39" t="s">
        <v>19</v>
      </c>
      <c r="C27" s="67" t="s">
        <v>102</v>
      </c>
      <c r="D27" s="36"/>
      <c r="E27" s="37">
        <f>FEBRUARI!AJ55</f>
        <v>1678.9</v>
      </c>
      <c r="F27" s="70"/>
      <c r="G27" s="70">
        <v>1680.9</v>
      </c>
      <c r="H27" s="70">
        <v>1682.1</v>
      </c>
      <c r="I27" s="70">
        <v>1683.5</v>
      </c>
      <c r="J27" s="70">
        <v>1684.6</v>
      </c>
      <c r="K27" s="70">
        <v>1685.9</v>
      </c>
      <c r="L27" s="70"/>
      <c r="M27" s="70"/>
      <c r="N27" s="70">
        <v>1688.5</v>
      </c>
      <c r="O27" s="70">
        <v>1689.8</v>
      </c>
      <c r="P27" s="70">
        <v>1691.2</v>
      </c>
      <c r="Q27" s="70">
        <v>1692.6</v>
      </c>
      <c r="R27" s="68">
        <v>1693.8</v>
      </c>
      <c r="S27" s="70"/>
      <c r="T27" s="70"/>
      <c r="U27" s="70">
        <v>1696.3</v>
      </c>
      <c r="V27" s="70">
        <v>1697.5</v>
      </c>
      <c r="W27" s="70">
        <v>1698.7</v>
      </c>
      <c r="X27" s="70">
        <v>1699.9</v>
      </c>
      <c r="Y27" s="74">
        <v>170.11</v>
      </c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</row>
    <row r="28" spans="1:36" outlineLevel="1">
      <c r="A28" s="33"/>
      <c r="B28" s="64" t="s">
        <v>97</v>
      </c>
      <c r="C28" s="67" t="s">
        <v>102</v>
      </c>
      <c r="D28" s="36"/>
      <c r="E28" s="37">
        <f>FEBRUARI!AJ56</f>
        <v>53.065379999999998</v>
      </c>
      <c r="F28" s="68"/>
      <c r="G28" s="68">
        <v>53.644976</v>
      </c>
      <c r="H28" s="68">
        <v>53.840049999999998</v>
      </c>
      <c r="I28" s="68">
        <v>54.044904000000002</v>
      </c>
      <c r="J28" s="68">
        <v>54.257427999999997</v>
      </c>
      <c r="K28" s="68">
        <v>54.474848000000001</v>
      </c>
      <c r="L28" s="68"/>
      <c r="M28" s="68"/>
      <c r="N28" s="68">
        <v>55.145960000000002</v>
      </c>
      <c r="O28" s="68">
        <v>55.356208000000002</v>
      </c>
      <c r="P28" s="68">
        <v>55.574815999999998</v>
      </c>
      <c r="Q28" s="68">
        <v>55.774231999999998</v>
      </c>
      <c r="R28" s="68">
        <v>55.964531999999998</v>
      </c>
      <c r="S28" s="68"/>
      <c r="T28" s="68"/>
      <c r="U28" s="68">
        <v>56.539568000000003</v>
      </c>
      <c r="V28" s="68">
        <v>56.738379999999999</v>
      </c>
      <c r="W28" s="68">
        <v>56.93</v>
      </c>
      <c r="X28" s="68">
        <v>57.14</v>
      </c>
      <c r="Y28" s="73">
        <v>57.3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outlineLevel="1">
      <c r="A29" s="33"/>
      <c r="B29" s="65" t="s">
        <v>56</v>
      </c>
      <c r="C29" s="67" t="s">
        <v>102</v>
      </c>
      <c r="D29" s="36"/>
      <c r="E29" s="37">
        <f>FEBRUARI!AJ57</f>
        <v>65.263999999999996</v>
      </c>
      <c r="F29" s="71"/>
      <c r="G29" s="71">
        <v>65.305999999999997</v>
      </c>
      <c r="H29" s="71">
        <v>65.325000000000003</v>
      </c>
      <c r="I29" s="71">
        <v>65.337000000000003</v>
      </c>
      <c r="J29" s="71">
        <v>65.361999999999995</v>
      </c>
      <c r="K29" s="71">
        <v>65.387</v>
      </c>
      <c r="L29" s="71"/>
      <c r="M29" s="71"/>
      <c r="N29" s="71">
        <v>65.444999999999993</v>
      </c>
      <c r="O29" s="71">
        <v>65.454999999999998</v>
      </c>
      <c r="P29" s="71">
        <v>65.465000000000003</v>
      </c>
      <c r="Q29" s="71">
        <v>65.474000000000004</v>
      </c>
      <c r="R29" s="71">
        <v>65.495000000000005</v>
      </c>
      <c r="S29" s="71"/>
      <c r="T29" s="71"/>
      <c r="U29" s="71">
        <v>65.540000000000006</v>
      </c>
      <c r="V29" s="71">
        <v>65.546999999999997</v>
      </c>
      <c r="W29" s="71">
        <v>65.555000000000007</v>
      </c>
      <c r="X29" s="71">
        <v>65.561999999999998</v>
      </c>
      <c r="Y29" s="75">
        <v>65.578000000000003</v>
      </c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1:36" outlineLevel="1">
      <c r="A30" s="33"/>
      <c r="B30" s="39" t="s">
        <v>20</v>
      </c>
      <c r="C30" s="67" t="s">
        <v>102</v>
      </c>
      <c r="D30" s="36"/>
      <c r="E30" s="37">
        <f>FEBRUARI!AJ58</f>
        <v>830.4</v>
      </c>
      <c r="F30" s="71"/>
      <c r="G30" s="71">
        <v>831.46</v>
      </c>
      <c r="H30" s="71">
        <v>832.09</v>
      </c>
      <c r="I30" s="71">
        <v>832.74</v>
      </c>
      <c r="J30" s="71">
        <v>833.4</v>
      </c>
      <c r="K30" s="71">
        <v>834.07</v>
      </c>
      <c r="L30" s="71"/>
      <c r="M30" s="71"/>
      <c r="N30" s="71">
        <v>835.2</v>
      </c>
      <c r="O30" s="71">
        <v>835.8</v>
      </c>
      <c r="P30" s="71">
        <v>836.45</v>
      </c>
      <c r="Q30" s="71">
        <v>837.12</v>
      </c>
      <c r="R30" s="71">
        <v>837.8</v>
      </c>
      <c r="S30" s="71"/>
      <c r="T30" s="71"/>
      <c r="U30" s="71">
        <v>838.78</v>
      </c>
      <c r="V30" s="71">
        <v>839.45</v>
      </c>
      <c r="W30" s="71">
        <v>840.07</v>
      </c>
      <c r="X30" s="71">
        <v>840.7</v>
      </c>
      <c r="Y30" s="75">
        <v>841.31</v>
      </c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29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5530.9250000000002</v>
      </c>
      <c r="F33" s="36">
        <f t="shared" ref="F33" si="1">IF(F5=0,E33,F5)</f>
        <v>5530.9250000000002</v>
      </c>
      <c r="G33" s="36">
        <f t="shared" ref="G33:AJ41" si="2">IF(G5=0,F33,G5)</f>
        <v>5534.9449999999997</v>
      </c>
      <c r="H33" s="36">
        <f t="shared" si="2"/>
        <v>5538.8530000000001</v>
      </c>
      <c r="I33" s="36">
        <f t="shared" si="2"/>
        <v>5542.56</v>
      </c>
      <c r="J33" s="36">
        <f t="shared" si="2"/>
        <v>5546.1629999999996</v>
      </c>
      <c r="K33" s="36">
        <f t="shared" si="2"/>
        <v>5550.1459999999997</v>
      </c>
      <c r="L33" s="36">
        <f t="shared" si="2"/>
        <v>5550.1459999999997</v>
      </c>
      <c r="M33" s="36">
        <f t="shared" si="2"/>
        <v>5550.1459999999997</v>
      </c>
      <c r="N33" s="36">
        <f t="shared" si="2"/>
        <v>5555.4589999999998</v>
      </c>
      <c r="O33" s="36">
        <f t="shared" si="2"/>
        <v>5559.3230000000003</v>
      </c>
      <c r="P33" s="36">
        <f t="shared" si="2"/>
        <v>5563.6559999999999</v>
      </c>
      <c r="Q33" s="36">
        <f t="shared" si="2"/>
        <v>5567.7510000000002</v>
      </c>
      <c r="R33" s="36">
        <f t="shared" si="2"/>
        <v>5571.5540000000001</v>
      </c>
      <c r="S33" s="36">
        <f t="shared" si="2"/>
        <v>5571.5540000000001</v>
      </c>
      <c r="T33" s="36">
        <f t="shared" si="2"/>
        <v>5571.5540000000001</v>
      </c>
      <c r="U33" s="36">
        <f t="shared" si="2"/>
        <v>5576.2629999999999</v>
      </c>
      <c r="V33" s="36">
        <f t="shared" si="2"/>
        <v>5581.6310000000003</v>
      </c>
      <c r="W33" s="36">
        <f t="shared" si="2"/>
        <v>5584.9849999999997</v>
      </c>
      <c r="X33" s="36">
        <f t="shared" si="2"/>
        <v>5589</v>
      </c>
      <c r="Y33" s="36">
        <f t="shared" si="2"/>
        <v>5593</v>
      </c>
      <c r="Z33" s="36">
        <f t="shared" si="2"/>
        <v>5593</v>
      </c>
      <c r="AA33" s="36">
        <f t="shared" si="2"/>
        <v>5593</v>
      </c>
      <c r="AB33" s="36">
        <f t="shared" si="2"/>
        <v>5593</v>
      </c>
      <c r="AC33" s="36">
        <f t="shared" si="2"/>
        <v>5593</v>
      </c>
      <c r="AD33" s="36">
        <f t="shared" si="2"/>
        <v>5593</v>
      </c>
      <c r="AE33" s="36">
        <f t="shared" si="2"/>
        <v>5593</v>
      </c>
      <c r="AF33" s="36">
        <f t="shared" si="2"/>
        <v>5593</v>
      </c>
      <c r="AG33" s="36">
        <f t="shared" si="2"/>
        <v>5593</v>
      </c>
      <c r="AH33" s="36">
        <f t="shared" si="2"/>
        <v>5593</v>
      </c>
      <c r="AI33" s="36">
        <f t="shared" si="2"/>
        <v>5593</v>
      </c>
      <c r="AJ33" s="36">
        <f t="shared" si="2"/>
        <v>5593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1081.973</v>
      </c>
      <c r="F34" s="36">
        <f t="shared" ref="F34:F58" si="3">IF(F6=0,E34,F6)</f>
        <v>1081.973</v>
      </c>
      <c r="G34" s="36">
        <f t="shared" si="2"/>
        <v>1082.777</v>
      </c>
      <c r="H34" s="36">
        <f t="shared" si="2"/>
        <v>1083.605</v>
      </c>
      <c r="I34" s="36">
        <f t="shared" si="2"/>
        <v>1084.2719999999999</v>
      </c>
      <c r="J34" s="36">
        <f t="shared" si="2"/>
        <v>1084.9380000000001</v>
      </c>
      <c r="K34" s="36">
        <f t="shared" si="2"/>
        <v>1085.691</v>
      </c>
      <c r="L34" s="36">
        <f t="shared" si="2"/>
        <v>1085.691</v>
      </c>
      <c r="M34" s="36">
        <f t="shared" si="2"/>
        <v>1085.691</v>
      </c>
      <c r="N34" s="36">
        <f t="shared" si="2"/>
        <v>1086.8150000000001</v>
      </c>
      <c r="O34" s="36">
        <f t="shared" si="2"/>
        <v>1087.6010000000001</v>
      </c>
      <c r="P34" s="36">
        <f t="shared" si="2"/>
        <v>1088.422</v>
      </c>
      <c r="Q34" s="36">
        <f t="shared" si="2"/>
        <v>1089.1759999999999</v>
      </c>
      <c r="R34" s="36">
        <f t="shared" si="2"/>
        <v>1089.9549999999999</v>
      </c>
      <c r="S34" s="36">
        <f t="shared" si="2"/>
        <v>1089.9549999999999</v>
      </c>
      <c r="T34" s="36">
        <f t="shared" si="2"/>
        <v>1089.9549999999999</v>
      </c>
      <c r="U34" s="36">
        <f t="shared" si="2"/>
        <v>1090.9359999999999</v>
      </c>
      <c r="V34" s="36">
        <f t="shared" si="2"/>
        <v>1091.826</v>
      </c>
      <c r="W34" s="36">
        <f t="shared" si="2"/>
        <v>1092.72</v>
      </c>
      <c r="X34" s="36">
        <f t="shared" si="2"/>
        <v>1093</v>
      </c>
      <c r="Y34" s="36">
        <f t="shared" si="2"/>
        <v>1082</v>
      </c>
      <c r="Z34" s="36">
        <f t="shared" si="2"/>
        <v>1082</v>
      </c>
      <c r="AA34" s="36">
        <f t="shared" si="2"/>
        <v>1082</v>
      </c>
      <c r="AB34" s="36">
        <f t="shared" si="2"/>
        <v>1082</v>
      </c>
      <c r="AC34" s="36">
        <f t="shared" si="2"/>
        <v>1082</v>
      </c>
      <c r="AD34" s="36">
        <f t="shared" si="2"/>
        <v>1082</v>
      </c>
      <c r="AE34" s="36">
        <f t="shared" si="2"/>
        <v>1082</v>
      </c>
      <c r="AF34" s="36">
        <f t="shared" si="2"/>
        <v>1082</v>
      </c>
      <c r="AG34" s="36">
        <f t="shared" si="2"/>
        <v>1082</v>
      </c>
      <c r="AH34" s="36">
        <f t="shared" si="2"/>
        <v>1082</v>
      </c>
      <c r="AI34" s="36">
        <f t="shared" si="2"/>
        <v>1082</v>
      </c>
      <c r="AJ34" s="36">
        <f t="shared" si="2"/>
        <v>1082</v>
      </c>
    </row>
    <row r="35" spans="1:36" outlineLevel="1">
      <c r="A35" s="33"/>
      <c r="B35" s="39" t="s">
        <v>2</v>
      </c>
      <c r="C35" s="36"/>
      <c r="D35" s="36"/>
      <c r="E35" s="36">
        <f t="shared" si="0"/>
        <v>14373</v>
      </c>
      <c r="F35" s="36">
        <f t="shared" si="3"/>
        <v>14373</v>
      </c>
      <c r="G35" s="36">
        <f t="shared" si="2"/>
        <v>14388</v>
      </c>
      <c r="H35" s="36">
        <f t="shared" si="2"/>
        <v>14403</v>
      </c>
      <c r="I35" s="36">
        <f t="shared" si="2"/>
        <v>14416</v>
      </c>
      <c r="J35" s="36">
        <f t="shared" si="2"/>
        <v>14430</v>
      </c>
      <c r="K35" s="36">
        <f t="shared" si="2"/>
        <v>14444</v>
      </c>
      <c r="L35" s="36">
        <f t="shared" si="2"/>
        <v>14444</v>
      </c>
      <c r="M35" s="36">
        <f t="shared" si="2"/>
        <v>14444</v>
      </c>
      <c r="N35" s="36">
        <f t="shared" si="2"/>
        <v>14465</v>
      </c>
      <c r="O35" s="36">
        <f t="shared" si="2"/>
        <v>14479</v>
      </c>
      <c r="P35" s="36">
        <f t="shared" si="2"/>
        <v>14495</v>
      </c>
      <c r="Q35" s="36">
        <f t="shared" si="2"/>
        <v>14511</v>
      </c>
      <c r="R35" s="36">
        <f t="shared" si="2"/>
        <v>14525</v>
      </c>
      <c r="S35" s="36">
        <f t="shared" si="2"/>
        <v>14525</v>
      </c>
      <c r="T35" s="36">
        <f t="shared" si="2"/>
        <v>14525</v>
      </c>
      <c r="U35" s="36">
        <f t="shared" si="2"/>
        <v>14543</v>
      </c>
      <c r="V35" s="36">
        <f t="shared" si="2"/>
        <v>14560</v>
      </c>
      <c r="W35" s="36">
        <f t="shared" si="2"/>
        <v>14576</v>
      </c>
      <c r="X35" s="36">
        <f t="shared" si="2"/>
        <v>14592</v>
      </c>
      <c r="Y35" s="36">
        <f t="shared" si="2"/>
        <v>14604</v>
      </c>
      <c r="Z35" s="36">
        <f t="shared" si="2"/>
        <v>14604</v>
      </c>
      <c r="AA35" s="36">
        <f t="shared" si="2"/>
        <v>14604</v>
      </c>
      <c r="AB35" s="36">
        <f t="shared" si="2"/>
        <v>14604</v>
      </c>
      <c r="AC35" s="36">
        <f t="shared" si="2"/>
        <v>14604</v>
      </c>
      <c r="AD35" s="36">
        <f t="shared" si="2"/>
        <v>14604</v>
      </c>
      <c r="AE35" s="36">
        <f t="shared" si="2"/>
        <v>14604</v>
      </c>
      <c r="AF35" s="36">
        <f t="shared" si="2"/>
        <v>14604</v>
      </c>
      <c r="AG35" s="36">
        <f t="shared" si="2"/>
        <v>14604</v>
      </c>
      <c r="AH35" s="36">
        <f t="shared" si="2"/>
        <v>14604</v>
      </c>
      <c r="AI35" s="36">
        <f t="shared" si="2"/>
        <v>14604</v>
      </c>
      <c r="AJ35" s="36">
        <f t="shared" si="2"/>
        <v>14604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3"/>
        <v>23921</v>
      </c>
      <c r="G36" s="36">
        <f t="shared" si="2"/>
        <v>23921</v>
      </c>
      <c r="H36" s="36">
        <f t="shared" si="2"/>
        <v>23921</v>
      </c>
      <c r="I36" s="36">
        <f t="shared" si="2"/>
        <v>23921</v>
      </c>
      <c r="J36" s="36">
        <f t="shared" si="2"/>
        <v>23921</v>
      </c>
      <c r="K36" s="36">
        <f t="shared" si="2"/>
        <v>23921</v>
      </c>
      <c r="L36" s="36">
        <f t="shared" si="2"/>
        <v>23921</v>
      </c>
      <c r="M36" s="36">
        <f t="shared" si="2"/>
        <v>23921</v>
      </c>
      <c r="N36" s="36">
        <f t="shared" si="2"/>
        <v>23921</v>
      </c>
      <c r="O36" s="36">
        <f t="shared" si="2"/>
        <v>23921</v>
      </c>
      <c r="P36" s="36">
        <f t="shared" si="2"/>
        <v>23921</v>
      </c>
      <c r="Q36" s="36">
        <f t="shared" si="2"/>
        <v>23921</v>
      </c>
      <c r="R36" s="36">
        <f t="shared" si="2"/>
        <v>23921</v>
      </c>
      <c r="S36" s="36">
        <f t="shared" si="2"/>
        <v>23921</v>
      </c>
      <c r="T36" s="36">
        <f t="shared" si="2"/>
        <v>23921</v>
      </c>
      <c r="U36" s="36">
        <f t="shared" si="2"/>
        <v>23921</v>
      </c>
      <c r="V36" s="36">
        <f t="shared" si="2"/>
        <v>23921</v>
      </c>
      <c r="W36" s="36">
        <f t="shared" si="2"/>
        <v>23921</v>
      </c>
      <c r="X36" s="36">
        <f t="shared" si="2"/>
        <v>23921</v>
      </c>
      <c r="Y36" s="36">
        <f t="shared" si="2"/>
        <v>23921</v>
      </c>
      <c r="Z36" s="36">
        <f t="shared" si="2"/>
        <v>23921</v>
      </c>
      <c r="AA36" s="36">
        <f t="shared" si="2"/>
        <v>23921</v>
      </c>
      <c r="AB36" s="36">
        <f t="shared" si="2"/>
        <v>23921</v>
      </c>
      <c r="AC36" s="36">
        <f t="shared" si="2"/>
        <v>23921</v>
      </c>
      <c r="AD36" s="36">
        <f t="shared" si="2"/>
        <v>23921</v>
      </c>
      <c r="AE36" s="36">
        <f t="shared" si="2"/>
        <v>23921</v>
      </c>
      <c r="AF36" s="36">
        <f t="shared" si="2"/>
        <v>23921</v>
      </c>
      <c r="AG36" s="36">
        <f t="shared" si="2"/>
        <v>23921</v>
      </c>
      <c r="AH36" s="36">
        <f t="shared" si="2"/>
        <v>23921</v>
      </c>
      <c r="AI36" s="36">
        <f t="shared" si="2"/>
        <v>23921</v>
      </c>
      <c r="AJ36" s="36">
        <f t="shared" si="2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2442.9</v>
      </c>
      <c r="F37" s="36">
        <f t="shared" si="3"/>
        <v>2442.9</v>
      </c>
      <c r="G37" s="36">
        <f t="shared" si="2"/>
        <v>2443.5</v>
      </c>
      <c r="H37" s="36">
        <f t="shared" si="2"/>
        <v>2446</v>
      </c>
      <c r="I37" s="36">
        <f t="shared" si="2"/>
        <v>2447.9</v>
      </c>
      <c r="J37" s="36">
        <f t="shared" si="2"/>
        <v>2450.1999999999998</v>
      </c>
      <c r="K37" s="36">
        <f t="shared" si="2"/>
        <v>2453</v>
      </c>
      <c r="L37" s="36">
        <f t="shared" si="2"/>
        <v>2453</v>
      </c>
      <c r="M37" s="36">
        <f t="shared" si="2"/>
        <v>2453</v>
      </c>
      <c r="N37" s="36">
        <f t="shared" si="2"/>
        <v>2455</v>
      </c>
      <c r="O37" s="36">
        <f t="shared" si="2"/>
        <v>2457.5</v>
      </c>
      <c r="P37" s="36">
        <f t="shared" si="2"/>
        <v>2460.5</v>
      </c>
      <c r="Q37" s="36">
        <f t="shared" si="2"/>
        <v>2463.1999999999998</v>
      </c>
      <c r="R37" s="36">
        <f t="shared" si="2"/>
        <v>2465.6999999999998</v>
      </c>
      <c r="S37" s="36">
        <f t="shared" si="2"/>
        <v>2465.6999999999998</v>
      </c>
      <c r="T37" s="36">
        <f t="shared" si="2"/>
        <v>2465.6999999999998</v>
      </c>
      <c r="U37" s="36">
        <f t="shared" si="2"/>
        <v>2467</v>
      </c>
      <c r="V37" s="36">
        <f t="shared" si="2"/>
        <v>2470.6999999999998</v>
      </c>
      <c r="W37" s="36">
        <f t="shared" si="2"/>
        <v>2474.1</v>
      </c>
      <c r="X37" s="36">
        <f t="shared" si="2"/>
        <v>2477.1</v>
      </c>
      <c r="Y37" s="36">
        <f t="shared" si="2"/>
        <v>2478.8000000000002</v>
      </c>
      <c r="Z37" s="36">
        <f t="shared" si="2"/>
        <v>2478.8000000000002</v>
      </c>
      <c r="AA37" s="36">
        <f t="shared" si="2"/>
        <v>2478.8000000000002</v>
      </c>
      <c r="AB37" s="36">
        <f t="shared" si="2"/>
        <v>2478.8000000000002</v>
      </c>
      <c r="AC37" s="36">
        <f t="shared" si="2"/>
        <v>2478.8000000000002</v>
      </c>
      <c r="AD37" s="36">
        <f t="shared" si="2"/>
        <v>2478.8000000000002</v>
      </c>
      <c r="AE37" s="36">
        <f t="shared" si="2"/>
        <v>2478.8000000000002</v>
      </c>
      <c r="AF37" s="36">
        <f t="shared" si="2"/>
        <v>2478.8000000000002</v>
      </c>
      <c r="AG37" s="36">
        <f t="shared" si="2"/>
        <v>2478.8000000000002</v>
      </c>
      <c r="AH37" s="36">
        <f t="shared" si="2"/>
        <v>2478.8000000000002</v>
      </c>
      <c r="AI37" s="36">
        <f t="shared" si="2"/>
        <v>2478.8000000000002</v>
      </c>
      <c r="AJ37" s="36">
        <f t="shared" si="2"/>
        <v>2478.8000000000002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1169.3</v>
      </c>
      <c r="F38" s="36">
        <f t="shared" si="3"/>
        <v>1169.3</v>
      </c>
      <c r="G38" s="36">
        <f t="shared" si="2"/>
        <v>1169.5999999999999</v>
      </c>
      <c r="H38" s="36">
        <f t="shared" si="2"/>
        <v>1171.2</v>
      </c>
      <c r="I38" s="36">
        <f t="shared" si="2"/>
        <v>1172.3</v>
      </c>
      <c r="J38" s="36">
        <f t="shared" si="2"/>
        <v>1173.8</v>
      </c>
      <c r="K38" s="36">
        <f t="shared" si="2"/>
        <v>1175.5999999999999</v>
      </c>
      <c r="L38" s="36">
        <f t="shared" si="2"/>
        <v>1175.5999999999999</v>
      </c>
      <c r="M38" s="36">
        <f t="shared" si="2"/>
        <v>1175.5999999999999</v>
      </c>
      <c r="N38" s="36">
        <f t="shared" si="2"/>
        <v>1176.8</v>
      </c>
      <c r="O38" s="36">
        <f t="shared" si="2"/>
        <v>1178.3</v>
      </c>
      <c r="P38" s="36">
        <f t="shared" si="2"/>
        <v>1180.3</v>
      </c>
      <c r="Q38" s="36">
        <f t="shared" si="2"/>
        <v>1182.0999999999999</v>
      </c>
      <c r="R38" s="36">
        <f t="shared" si="2"/>
        <v>1183.5999999999999</v>
      </c>
      <c r="S38" s="36">
        <f t="shared" si="2"/>
        <v>1183.5999999999999</v>
      </c>
      <c r="T38" s="36">
        <f t="shared" si="2"/>
        <v>1183.5999999999999</v>
      </c>
      <c r="U38" s="36">
        <f t="shared" si="2"/>
        <v>1184.4000000000001</v>
      </c>
      <c r="V38" s="36">
        <f t="shared" si="2"/>
        <v>1186.9000000000001</v>
      </c>
      <c r="W38" s="36">
        <f t="shared" si="2"/>
        <v>1189.2</v>
      </c>
      <c r="X38" s="36">
        <f t="shared" si="2"/>
        <v>1191.2</v>
      </c>
      <c r="Y38" s="36">
        <f t="shared" si="2"/>
        <v>1192</v>
      </c>
      <c r="Z38" s="36">
        <f t="shared" si="2"/>
        <v>1192</v>
      </c>
      <c r="AA38" s="36">
        <f t="shared" si="2"/>
        <v>1192</v>
      </c>
      <c r="AB38" s="36">
        <f t="shared" si="2"/>
        <v>1192</v>
      </c>
      <c r="AC38" s="36">
        <f t="shared" si="2"/>
        <v>1192</v>
      </c>
      <c r="AD38" s="36">
        <f t="shared" si="2"/>
        <v>1192</v>
      </c>
      <c r="AE38" s="36">
        <f t="shared" si="2"/>
        <v>1192</v>
      </c>
      <c r="AF38" s="36">
        <f t="shared" si="2"/>
        <v>1192</v>
      </c>
      <c r="AG38" s="36">
        <f t="shared" si="2"/>
        <v>1192</v>
      </c>
      <c r="AH38" s="36">
        <f t="shared" si="2"/>
        <v>1192</v>
      </c>
      <c r="AI38" s="36">
        <f t="shared" si="2"/>
        <v>1192</v>
      </c>
      <c r="AJ38" s="36">
        <f t="shared" si="2"/>
        <v>1192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155.36000000000001</v>
      </c>
      <c r="F39" s="36">
        <f t="shared" si="3"/>
        <v>155.36000000000001</v>
      </c>
      <c r="G39" s="36">
        <f t="shared" si="2"/>
        <v>155.43</v>
      </c>
      <c r="H39" s="36">
        <f t="shared" si="2"/>
        <v>155.52000000000001</v>
      </c>
      <c r="I39" s="36">
        <f t="shared" si="2"/>
        <v>155.59</v>
      </c>
      <c r="J39" s="36">
        <f t="shared" si="2"/>
        <v>155.66999999999999</v>
      </c>
      <c r="K39" s="36">
        <f t="shared" si="2"/>
        <v>155.79</v>
      </c>
      <c r="L39" s="36">
        <f t="shared" si="2"/>
        <v>155.79</v>
      </c>
      <c r="M39" s="36">
        <f t="shared" si="2"/>
        <v>155.79</v>
      </c>
      <c r="N39" s="36">
        <f t="shared" si="2"/>
        <v>155.86000000000001</v>
      </c>
      <c r="O39" s="36">
        <f t="shared" si="2"/>
        <v>155.97</v>
      </c>
      <c r="P39" s="36">
        <f t="shared" si="2"/>
        <v>156.03</v>
      </c>
      <c r="Q39" s="36">
        <f t="shared" si="2"/>
        <v>156.1</v>
      </c>
      <c r="R39" s="36">
        <f t="shared" si="2"/>
        <v>156.21</v>
      </c>
      <c r="S39" s="36">
        <f t="shared" si="2"/>
        <v>156.21</v>
      </c>
      <c r="T39" s="36">
        <f t="shared" si="2"/>
        <v>156.21</v>
      </c>
      <c r="U39" s="36">
        <f t="shared" si="2"/>
        <v>156.29</v>
      </c>
      <c r="V39" s="36">
        <f t="shared" si="2"/>
        <v>156.4</v>
      </c>
      <c r="W39" s="36">
        <f t="shared" si="2"/>
        <v>156.47999999999999</v>
      </c>
      <c r="X39" s="36">
        <f t="shared" si="2"/>
        <v>156.58000000000001</v>
      </c>
      <c r="Y39" s="36">
        <f t="shared" si="2"/>
        <v>156.66</v>
      </c>
      <c r="Z39" s="36">
        <f t="shared" si="2"/>
        <v>156.66</v>
      </c>
      <c r="AA39" s="36">
        <f t="shared" si="2"/>
        <v>156.66</v>
      </c>
      <c r="AB39" s="36">
        <f t="shared" si="2"/>
        <v>156.66</v>
      </c>
      <c r="AC39" s="36">
        <f t="shared" si="2"/>
        <v>156.66</v>
      </c>
      <c r="AD39" s="36">
        <f t="shared" si="2"/>
        <v>156.66</v>
      </c>
      <c r="AE39" s="36">
        <f t="shared" si="2"/>
        <v>156.66</v>
      </c>
      <c r="AF39" s="36">
        <f t="shared" si="2"/>
        <v>156.66</v>
      </c>
      <c r="AG39" s="36">
        <f t="shared" si="2"/>
        <v>156.66</v>
      </c>
      <c r="AH39" s="36">
        <f t="shared" si="2"/>
        <v>156.66</v>
      </c>
      <c r="AI39" s="36">
        <f t="shared" si="2"/>
        <v>156.66</v>
      </c>
      <c r="AJ39" s="36">
        <f t="shared" si="2"/>
        <v>156.66</v>
      </c>
    </row>
    <row r="40" spans="1:36" outlineLevel="1">
      <c r="A40" s="33"/>
      <c r="B40" s="62" t="s">
        <v>44</v>
      </c>
      <c r="C40" s="36"/>
      <c r="D40" s="36"/>
      <c r="E40" s="36">
        <f t="shared" si="0"/>
        <v>37.033999999999999</v>
      </c>
      <c r="F40" s="36">
        <f t="shared" si="3"/>
        <v>37.033999999999999</v>
      </c>
      <c r="G40" s="36">
        <f t="shared" si="2"/>
        <v>37.091999999999999</v>
      </c>
      <c r="H40" s="36">
        <f t="shared" si="2"/>
        <v>37.444000000000003</v>
      </c>
      <c r="I40" s="36">
        <f t="shared" si="2"/>
        <v>37.723999999999997</v>
      </c>
      <c r="J40" s="36">
        <f t="shared" si="2"/>
        <v>37.920999999999999</v>
      </c>
      <c r="K40" s="36">
        <f t="shared" si="2"/>
        <v>38.115000000000002</v>
      </c>
      <c r="L40" s="36">
        <f t="shared" si="2"/>
        <v>38.115000000000002</v>
      </c>
      <c r="M40" s="36">
        <f t="shared" si="2"/>
        <v>38.115000000000002</v>
      </c>
      <c r="N40" s="36">
        <f t="shared" si="2"/>
        <v>38.271999999999998</v>
      </c>
      <c r="O40" s="36">
        <f t="shared" si="2"/>
        <v>38.572000000000003</v>
      </c>
      <c r="P40" s="36">
        <f t="shared" si="2"/>
        <v>38.703000000000003</v>
      </c>
      <c r="Q40" s="36">
        <f t="shared" si="2"/>
        <v>38.911000000000001</v>
      </c>
      <c r="R40" s="36">
        <f t="shared" si="2"/>
        <v>38.911000000000001</v>
      </c>
      <c r="S40" s="36">
        <f t="shared" si="2"/>
        <v>38.911000000000001</v>
      </c>
      <c r="T40" s="36">
        <f t="shared" si="2"/>
        <v>38.911000000000001</v>
      </c>
      <c r="U40" s="36">
        <f t="shared" si="2"/>
        <v>39.286999999999999</v>
      </c>
      <c r="V40" s="36">
        <f t="shared" si="2"/>
        <v>39.5</v>
      </c>
      <c r="W40" s="36">
        <f t="shared" si="2"/>
        <v>39.731999999999999</v>
      </c>
      <c r="X40" s="36">
        <f t="shared" si="2"/>
        <v>39.936999999999998</v>
      </c>
      <c r="Y40" s="36">
        <f t="shared" si="2"/>
        <v>40.082999999999998</v>
      </c>
      <c r="Z40" s="36">
        <f t="shared" si="2"/>
        <v>40.082999999999998</v>
      </c>
      <c r="AA40" s="36">
        <f t="shared" si="2"/>
        <v>40.082999999999998</v>
      </c>
      <c r="AB40" s="36">
        <f t="shared" si="2"/>
        <v>40.082999999999998</v>
      </c>
      <c r="AC40" s="36">
        <f t="shared" si="2"/>
        <v>40.082999999999998</v>
      </c>
      <c r="AD40" s="36">
        <f t="shared" si="2"/>
        <v>40.082999999999998</v>
      </c>
      <c r="AE40" s="36">
        <f t="shared" si="2"/>
        <v>40.082999999999998</v>
      </c>
      <c r="AF40" s="36">
        <f t="shared" si="2"/>
        <v>40.082999999999998</v>
      </c>
      <c r="AG40" s="36">
        <f t="shared" si="2"/>
        <v>40.082999999999998</v>
      </c>
      <c r="AH40" s="36">
        <f t="shared" si="2"/>
        <v>40.082999999999998</v>
      </c>
      <c r="AI40" s="36">
        <f t="shared" si="2"/>
        <v>40.082999999999998</v>
      </c>
      <c r="AJ40" s="36">
        <f t="shared" si="2"/>
        <v>40.082999999999998</v>
      </c>
    </row>
    <row r="41" spans="1:36" outlineLevel="1">
      <c r="A41" s="33"/>
      <c r="B41" s="62" t="s">
        <v>43</v>
      </c>
      <c r="C41" s="36"/>
      <c r="D41" s="36"/>
      <c r="E41" s="36">
        <f t="shared" si="0"/>
        <v>2.4114</v>
      </c>
      <c r="F41" s="36">
        <f t="shared" si="3"/>
        <v>2.4114</v>
      </c>
      <c r="G41" s="36">
        <f t="shared" si="2"/>
        <v>2.4161000000000001</v>
      </c>
      <c r="H41" s="36">
        <f t="shared" si="2"/>
        <v>2.4207999999999998</v>
      </c>
      <c r="I41" s="36">
        <f t="shared" si="2"/>
        <v>2.4470000000000001</v>
      </c>
      <c r="J41" s="36">
        <f t="shared" si="2"/>
        <v>2.4762</v>
      </c>
      <c r="K41" s="36">
        <f t="shared" si="2"/>
        <v>2.5049000000000001</v>
      </c>
      <c r="L41" s="36">
        <f t="shared" si="2"/>
        <v>2.5049000000000001</v>
      </c>
      <c r="M41" s="36">
        <f t="shared" si="2"/>
        <v>2.5049000000000001</v>
      </c>
      <c r="N41" s="36">
        <f t="shared" si="2"/>
        <v>2.5215000000000001</v>
      </c>
      <c r="O41" s="36">
        <f t="shared" si="2"/>
        <v>2.5347</v>
      </c>
      <c r="P41" s="36">
        <f t="shared" si="2"/>
        <v>2.5665</v>
      </c>
      <c r="Q41" s="36">
        <f t="shared" si="2"/>
        <v>2.5924999999999998</v>
      </c>
      <c r="R41" s="36">
        <f t="shared" si="2"/>
        <v>2.5924999999999998</v>
      </c>
      <c r="S41" s="36">
        <f t="shared" si="2"/>
        <v>2.5924999999999998</v>
      </c>
      <c r="T41" s="36">
        <f t="shared" si="2"/>
        <v>2.5924999999999998</v>
      </c>
      <c r="U41" s="36">
        <f t="shared" si="2"/>
        <v>2.6147999999999998</v>
      </c>
      <c r="V41" s="36">
        <f t="shared" ref="V41:V58" si="4">IF(V13=0,U41,V13)</f>
        <v>2.6219000000000001</v>
      </c>
      <c r="W41" s="36">
        <f t="shared" ref="W41:W58" si="5">IF(W13=0,V41,W13)</f>
        <v>2.6442999999999999</v>
      </c>
      <c r="X41" s="36">
        <f t="shared" ref="X41:X58" si="6">IF(X13=0,W41,X13)</f>
        <v>2.6642999999999999</v>
      </c>
      <c r="Y41" s="36">
        <f t="shared" ref="Y41:Y58" si="7">IF(Y13=0,X41,Y13)</f>
        <v>2.6837</v>
      </c>
      <c r="Z41" s="36">
        <f t="shared" ref="Z41:Z58" si="8">IF(Z13=0,Y41,Z13)</f>
        <v>2.6837</v>
      </c>
      <c r="AA41" s="36">
        <f t="shared" ref="AA41:AA58" si="9">IF(AA13=0,Z41,AA13)</f>
        <v>2.6837</v>
      </c>
      <c r="AB41" s="36">
        <f t="shared" ref="AB41:AB58" si="10">IF(AB13=0,AA41,AB13)</f>
        <v>2.6837</v>
      </c>
      <c r="AC41" s="36">
        <f t="shared" ref="AC41:AC58" si="11">IF(AC13=0,AB41,AC13)</f>
        <v>2.6837</v>
      </c>
      <c r="AD41" s="36">
        <f t="shared" ref="AD41:AD58" si="12">IF(AD13=0,AC41,AD13)</f>
        <v>2.6837</v>
      </c>
      <c r="AE41" s="36">
        <f t="shared" ref="AE41:AE58" si="13">IF(AE13=0,AD41,AE13)</f>
        <v>2.6837</v>
      </c>
      <c r="AF41" s="36">
        <f t="shared" ref="AF41:AF58" si="14">IF(AF13=0,AE41,AF13)</f>
        <v>2.6837</v>
      </c>
      <c r="AG41" s="36">
        <f t="shared" ref="AG41:AG58" si="15">IF(AG13=0,AF41,AG13)</f>
        <v>2.6837</v>
      </c>
      <c r="AH41" s="36">
        <f t="shared" ref="AH41:AH58" si="16">IF(AH13=0,AG41,AH13)</f>
        <v>2.6837</v>
      </c>
      <c r="AI41" s="36">
        <f t="shared" ref="AI41:AI58" si="17">IF(AI13=0,AH41,AI13)</f>
        <v>2.6837</v>
      </c>
      <c r="AJ41" s="36">
        <f t="shared" ref="AJ41:AJ58" si="18">IF(AJ13=0,AI41,AJ13)</f>
        <v>2.6837</v>
      </c>
    </row>
    <row r="42" spans="1:36" outlineLevel="1">
      <c r="A42" s="33"/>
      <c r="B42" s="39" t="s">
        <v>1</v>
      </c>
      <c r="C42" s="36"/>
      <c r="D42" s="36"/>
      <c r="E42" s="36">
        <f t="shared" si="0"/>
        <v>729.99</v>
      </c>
      <c r="F42" s="36">
        <f t="shared" si="3"/>
        <v>729.99</v>
      </c>
      <c r="G42" s="36">
        <f t="shared" ref="G42:G58" si="19">IF(G14=0,F42,G14)</f>
        <v>730.46</v>
      </c>
      <c r="H42" s="36">
        <f t="shared" ref="H42:H58" si="20">IF(H14=0,G42,H14)</f>
        <v>730.93</v>
      </c>
      <c r="I42" s="36">
        <f t="shared" ref="I42:I58" si="21">IF(I14=0,H42,I14)</f>
        <v>731.45</v>
      </c>
      <c r="J42" s="36">
        <f t="shared" ref="J42:J58" si="22">IF(J14=0,I42,J14)</f>
        <v>731.94</v>
      </c>
      <c r="K42" s="36">
        <f t="shared" ref="K42:K58" si="23">IF(K14=0,J42,K14)</f>
        <v>732.39</v>
      </c>
      <c r="L42" s="36">
        <f t="shared" ref="L42:L58" si="24">IF(L14=0,K42,L14)</f>
        <v>732.39</v>
      </c>
      <c r="M42" s="36">
        <f t="shared" ref="M42:M58" si="25">IF(M14=0,L42,M14)</f>
        <v>732.39</v>
      </c>
      <c r="N42" s="36">
        <f t="shared" ref="N42:N58" si="26">IF(N14=0,M42,N14)</f>
        <v>733.29</v>
      </c>
      <c r="O42" s="36">
        <f t="shared" ref="O42:O58" si="27">IF(O14=0,N42,O14)</f>
        <v>733.76</v>
      </c>
      <c r="P42" s="36">
        <f t="shared" ref="P42:P58" si="28">IF(P14=0,O42,P14)</f>
        <v>734.31</v>
      </c>
      <c r="Q42" s="36">
        <f t="shared" ref="Q42:Q58" si="29">IF(Q14=0,P42,Q14)</f>
        <v>734.82</v>
      </c>
      <c r="R42" s="36">
        <f t="shared" ref="R42:R58" si="30">IF(R14=0,Q42,R14)</f>
        <v>735.31</v>
      </c>
      <c r="S42" s="36">
        <f t="shared" ref="S42:S58" si="31">IF(S14=0,R42,S14)</f>
        <v>735.31</v>
      </c>
      <c r="T42" s="36">
        <f t="shared" ref="T42:T58" si="32">IF(T14=0,S42,T14)</f>
        <v>735.31</v>
      </c>
      <c r="U42" s="36">
        <f t="shared" ref="U42:U58" si="33">IF(U14=0,T42,U14)</f>
        <v>736.08</v>
      </c>
      <c r="V42" s="36">
        <f t="shared" si="4"/>
        <v>736.59</v>
      </c>
      <c r="W42" s="36">
        <f t="shared" si="5"/>
        <v>737.04</v>
      </c>
      <c r="X42" s="36">
        <f t="shared" si="6"/>
        <v>737.49</v>
      </c>
      <c r="Y42" s="36">
        <f t="shared" si="7"/>
        <v>737.99</v>
      </c>
      <c r="Z42" s="36">
        <f t="shared" si="8"/>
        <v>737.99</v>
      </c>
      <c r="AA42" s="36">
        <f t="shared" si="9"/>
        <v>737.99</v>
      </c>
      <c r="AB42" s="36">
        <f t="shared" si="10"/>
        <v>737.99</v>
      </c>
      <c r="AC42" s="36">
        <f t="shared" si="11"/>
        <v>737.99</v>
      </c>
      <c r="AD42" s="36">
        <f t="shared" si="12"/>
        <v>737.99</v>
      </c>
      <c r="AE42" s="36">
        <f t="shared" si="13"/>
        <v>737.99</v>
      </c>
      <c r="AF42" s="36">
        <f t="shared" si="14"/>
        <v>737.99</v>
      </c>
      <c r="AG42" s="36">
        <f t="shared" si="15"/>
        <v>737.99</v>
      </c>
      <c r="AH42" s="36">
        <f t="shared" si="16"/>
        <v>737.99</v>
      </c>
      <c r="AI42" s="36">
        <f t="shared" si="17"/>
        <v>737.99</v>
      </c>
      <c r="AJ42" s="36">
        <f t="shared" si="18"/>
        <v>737.99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655.89</v>
      </c>
      <c r="F43" s="36">
        <f t="shared" si="3"/>
        <v>655.89</v>
      </c>
      <c r="G43" s="36">
        <f t="shared" si="19"/>
        <v>656.54</v>
      </c>
      <c r="H43" s="36">
        <f t="shared" si="20"/>
        <v>657.03</v>
      </c>
      <c r="I43" s="36">
        <f t="shared" si="21"/>
        <v>657.54</v>
      </c>
      <c r="J43" s="36">
        <f t="shared" si="22"/>
        <v>658.02</v>
      </c>
      <c r="K43" s="36">
        <f t="shared" si="23"/>
        <v>658.5</v>
      </c>
      <c r="L43" s="36">
        <f t="shared" si="24"/>
        <v>658.5</v>
      </c>
      <c r="M43" s="36">
        <f t="shared" si="25"/>
        <v>658.5</v>
      </c>
      <c r="N43" s="36">
        <f t="shared" si="26"/>
        <v>659.24</v>
      </c>
      <c r="O43" s="36">
        <f t="shared" si="27"/>
        <v>659.68</v>
      </c>
      <c r="P43" s="36">
        <f t="shared" si="28"/>
        <v>660.12</v>
      </c>
      <c r="Q43" s="36">
        <f t="shared" si="29"/>
        <v>660.6</v>
      </c>
      <c r="R43" s="36">
        <f t="shared" si="30"/>
        <v>661.03</v>
      </c>
      <c r="S43" s="36">
        <f t="shared" si="31"/>
        <v>661.03</v>
      </c>
      <c r="T43" s="36">
        <f t="shared" si="32"/>
        <v>661.03</v>
      </c>
      <c r="U43" s="36">
        <f t="shared" si="33"/>
        <v>661.65</v>
      </c>
      <c r="V43" s="36">
        <f t="shared" si="4"/>
        <v>662.09</v>
      </c>
      <c r="W43" s="36">
        <f t="shared" si="5"/>
        <v>662.54</v>
      </c>
      <c r="X43" s="36">
        <f t="shared" si="6"/>
        <v>662.99</v>
      </c>
      <c r="Y43" s="36">
        <f t="shared" si="7"/>
        <v>663.54</v>
      </c>
      <c r="Z43" s="36">
        <f t="shared" si="8"/>
        <v>663.54</v>
      </c>
      <c r="AA43" s="36">
        <f t="shared" si="9"/>
        <v>663.54</v>
      </c>
      <c r="AB43" s="36">
        <f t="shared" si="10"/>
        <v>663.54</v>
      </c>
      <c r="AC43" s="36">
        <f t="shared" si="11"/>
        <v>663.54</v>
      </c>
      <c r="AD43" s="36">
        <f t="shared" si="12"/>
        <v>663.54</v>
      </c>
      <c r="AE43" s="36">
        <f t="shared" si="13"/>
        <v>663.54</v>
      </c>
      <c r="AF43" s="36">
        <f t="shared" si="14"/>
        <v>663.54</v>
      </c>
      <c r="AG43" s="36">
        <f t="shared" si="15"/>
        <v>663.54</v>
      </c>
      <c r="AH43" s="36">
        <f t="shared" si="16"/>
        <v>663.54</v>
      </c>
      <c r="AI43" s="36">
        <f t="shared" si="17"/>
        <v>663.54</v>
      </c>
      <c r="AJ43" s="36">
        <f t="shared" si="18"/>
        <v>663.54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1773.2</v>
      </c>
      <c r="F44" s="36">
        <f t="shared" si="3"/>
        <v>1773.2</v>
      </c>
      <c r="G44" s="36">
        <f t="shared" si="19"/>
        <v>1775.6</v>
      </c>
      <c r="H44" s="36">
        <f t="shared" si="20"/>
        <v>1777.4</v>
      </c>
      <c r="I44" s="36">
        <f t="shared" si="21"/>
        <v>1779.1</v>
      </c>
      <c r="J44" s="36">
        <f t="shared" si="22"/>
        <v>1780.7</v>
      </c>
      <c r="K44" s="36">
        <f t="shared" si="23"/>
        <v>1782.2</v>
      </c>
      <c r="L44" s="36">
        <f t="shared" si="24"/>
        <v>1782.2</v>
      </c>
      <c r="M44" s="36">
        <f t="shared" si="25"/>
        <v>1782.2</v>
      </c>
      <c r="N44" s="36">
        <f t="shared" si="26"/>
        <v>1785.1</v>
      </c>
      <c r="O44" s="36">
        <f t="shared" si="27"/>
        <v>1786.4</v>
      </c>
      <c r="P44" s="36">
        <f t="shared" si="28"/>
        <v>1787.9</v>
      </c>
      <c r="Q44" s="36">
        <f t="shared" si="29"/>
        <v>1789.5</v>
      </c>
      <c r="R44" s="36">
        <f t="shared" si="30"/>
        <v>1791.1</v>
      </c>
      <c r="S44" s="36">
        <f t="shared" si="31"/>
        <v>1791.1</v>
      </c>
      <c r="T44" s="36">
        <f t="shared" si="32"/>
        <v>1791.1</v>
      </c>
      <c r="U44" s="36">
        <f t="shared" si="33"/>
        <v>1794</v>
      </c>
      <c r="V44" s="36">
        <f t="shared" si="4"/>
        <v>1795.1</v>
      </c>
      <c r="W44" s="36">
        <f t="shared" si="5"/>
        <v>1797.4</v>
      </c>
      <c r="X44" s="36">
        <f t="shared" si="6"/>
        <v>1799</v>
      </c>
      <c r="Y44" s="36">
        <f t="shared" si="7"/>
        <v>1800.5</v>
      </c>
      <c r="Z44" s="36">
        <f t="shared" si="8"/>
        <v>1800.5</v>
      </c>
      <c r="AA44" s="36">
        <f t="shared" si="9"/>
        <v>1800.5</v>
      </c>
      <c r="AB44" s="36">
        <f t="shared" si="10"/>
        <v>1800.5</v>
      </c>
      <c r="AC44" s="36">
        <f t="shared" si="11"/>
        <v>1800.5</v>
      </c>
      <c r="AD44" s="36">
        <f t="shared" si="12"/>
        <v>1800.5</v>
      </c>
      <c r="AE44" s="36">
        <f t="shared" si="13"/>
        <v>1800.5</v>
      </c>
      <c r="AF44" s="36">
        <f t="shared" si="14"/>
        <v>1800.5</v>
      </c>
      <c r="AG44" s="36">
        <f t="shared" si="15"/>
        <v>1800.5</v>
      </c>
      <c r="AH44" s="36">
        <f t="shared" si="16"/>
        <v>1800.5</v>
      </c>
      <c r="AI44" s="36">
        <f t="shared" si="17"/>
        <v>1800.5</v>
      </c>
      <c r="AJ44" s="36">
        <f t="shared" si="18"/>
        <v>1800.5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26.79</v>
      </c>
      <c r="F45" s="36">
        <f t="shared" si="3"/>
        <v>26.79</v>
      </c>
      <c r="G45" s="36">
        <f t="shared" si="19"/>
        <v>26.795000000000002</v>
      </c>
      <c r="H45" s="36">
        <f t="shared" si="20"/>
        <v>26.827999999999999</v>
      </c>
      <c r="I45" s="36">
        <f t="shared" si="21"/>
        <v>26.847000000000001</v>
      </c>
      <c r="J45" s="36">
        <f t="shared" si="22"/>
        <v>26.859000000000002</v>
      </c>
      <c r="K45" s="36">
        <f t="shared" si="23"/>
        <v>26.873000000000001</v>
      </c>
      <c r="L45" s="36">
        <f t="shared" si="24"/>
        <v>26.873000000000001</v>
      </c>
      <c r="M45" s="36">
        <f t="shared" si="25"/>
        <v>26.873000000000001</v>
      </c>
      <c r="N45" s="36">
        <f t="shared" si="26"/>
        <v>26.893000000000001</v>
      </c>
      <c r="O45" s="36">
        <f t="shared" si="27"/>
        <v>26.922000000000001</v>
      </c>
      <c r="P45" s="36">
        <f t="shared" si="28"/>
        <v>26.931999999999999</v>
      </c>
      <c r="Q45" s="36">
        <f t="shared" si="29"/>
        <v>26.945</v>
      </c>
      <c r="R45" s="36">
        <f t="shared" si="30"/>
        <v>26.956</v>
      </c>
      <c r="S45" s="36">
        <f t="shared" si="31"/>
        <v>26.956</v>
      </c>
      <c r="T45" s="36">
        <f t="shared" si="32"/>
        <v>26.956</v>
      </c>
      <c r="U45" s="36">
        <f t="shared" si="33"/>
        <v>26.965</v>
      </c>
      <c r="V45" s="36">
        <f t="shared" si="4"/>
        <v>26.983000000000001</v>
      </c>
      <c r="W45" s="36">
        <f t="shared" si="5"/>
        <v>26.998999999999999</v>
      </c>
      <c r="X45" s="36">
        <f t="shared" si="6"/>
        <v>27.01</v>
      </c>
      <c r="Y45" s="36">
        <f t="shared" si="7"/>
        <v>27.015999999999998</v>
      </c>
      <c r="Z45" s="36">
        <f t="shared" si="8"/>
        <v>27.015999999999998</v>
      </c>
      <c r="AA45" s="36">
        <f t="shared" si="9"/>
        <v>27.015999999999998</v>
      </c>
      <c r="AB45" s="36">
        <f t="shared" si="10"/>
        <v>27.015999999999998</v>
      </c>
      <c r="AC45" s="36">
        <f t="shared" si="11"/>
        <v>27.015999999999998</v>
      </c>
      <c r="AD45" s="36">
        <f t="shared" si="12"/>
        <v>27.015999999999998</v>
      </c>
      <c r="AE45" s="36">
        <f t="shared" si="13"/>
        <v>27.015999999999998</v>
      </c>
      <c r="AF45" s="36">
        <f t="shared" si="14"/>
        <v>27.015999999999998</v>
      </c>
      <c r="AG45" s="36">
        <f t="shared" si="15"/>
        <v>27.015999999999998</v>
      </c>
      <c r="AH45" s="36">
        <f t="shared" si="16"/>
        <v>27.015999999999998</v>
      </c>
      <c r="AI45" s="36">
        <f t="shared" si="17"/>
        <v>27.015999999999998</v>
      </c>
      <c r="AJ45" s="36">
        <f t="shared" si="18"/>
        <v>27.015999999999998</v>
      </c>
    </row>
    <row r="46" spans="1:36" outlineLevel="1">
      <c r="A46" s="33"/>
      <c r="B46" s="39" t="s">
        <v>14</v>
      </c>
      <c r="C46" s="36"/>
      <c r="D46" s="36"/>
      <c r="E46" s="36">
        <f t="shared" si="0"/>
        <v>4.9034000000000004</v>
      </c>
      <c r="F46" s="36">
        <f t="shared" si="3"/>
        <v>4.9034000000000004</v>
      </c>
      <c r="G46" s="36">
        <f t="shared" si="19"/>
        <v>4.9180000000000001</v>
      </c>
      <c r="H46" s="36">
        <f t="shared" si="20"/>
        <v>4.9223999999999997</v>
      </c>
      <c r="I46" s="36">
        <f t="shared" si="21"/>
        <v>4.9268000000000001</v>
      </c>
      <c r="J46" s="36">
        <f t="shared" si="22"/>
        <v>4.9316000000000004</v>
      </c>
      <c r="K46" s="36">
        <f t="shared" si="23"/>
        <v>4.9363999999999999</v>
      </c>
      <c r="L46" s="36">
        <f t="shared" si="24"/>
        <v>4.9363999999999999</v>
      </c>
      <c r="M46" s="36">
        <f t="shared" si="25"/>
        <v>4.9363999999999999</v>
      </c>
      <c r="N46" s="36">
        <f t="shared" si="26"/>
        <v>4.9515000000000002</v>
      </c>
      <c r="O46" s="36">
        <f t="shared" si="27"/>
        <v>4.9566999999999997</v>
      </c>
      <c r="P46" s="36">
        <f t="shared" si="28"/>
        <v>4.9610000000000003</v>
      </c>
      <c r="Q46" s="36">
        <f t="shared" si="29"/>
        <v>4.9653999999999998</v>
      </c>
      <c r="R46" s="36">
        <f t="shared" si="30"/>
        <v>4.9702000000000002</v>
      </c>
      <c r="S46" s="36">
        <f t="shared" si="31"/>
        <v>4.9702000000000002</v>
      </c>
      <c r="T46" s="36">
        <f t="shared" si="32"/>
        <v>4.9702000000000002</v>
      </c>
      <c r="U46" s="36">
        <f t="shared" si="33"/>
        <v>4.9847999999999999</v>
      </c>
      <c r="V46" s="36">
        <f t="shared" si="4"/>
        <v>4.9897</v>
      </c>
      <c r="W46" s="36">
        <f t="shared" si="5"/>
        <v>4.9939</v>
      </c>
      <c r="X46" s="36">
        <f t="shared" si="6"/>
        <v>4.9976000000000003</v>
      </c>
      <c r="Y46" s="36">
        <f t="shared" si="7"/>
        <v>5.0021000000000004</v>
      </c>
      <c r="Z46" s="36">
        <f t="shared" si="8"/>
        <v>5.0021000000000004</v>
      </c>
      <c r="AA46" s="36">
        <f t="shared" si="9"/>
        <v>5.0021000000000004</v>
      </c>
      <c r="AB46" s="36">
        <f t="shared" si="10"/>
        <v>5.0021000000000004</v>
      </c>
      <c r="AC46" s="36">
        <f t="shared" si="11"/>
        <v>5.0021000000000004</v>
      </c>
      <c r="AD46" s="36">
        <f t="shared" si="12"/>
        <v>5.0021000000000004</v>
      </c>
      <c r="AE46" s="36">
        <f t="shared" si="13"/>
        <v>5.0021000000000004</v>
      </c>
      <c r="AF46" s="36">
        <f t="shared" si="14"/>
        <v>5.0021000000000004</v>
      </c>
      <c r="AG46" s="36">
        <f t="shared" si="15"/>
        <v>5.0021000000000004</v>
      </c>
      <c r="AH46" s="36">
        <f t="shared" si="16"/>
        <v>5.0021000000000004</v>
      </c>
      <c r="AI46" s="36">
        <f t="shared" si="17"/>
        <v>5.0021000000000004</v>
      </c>
      <c r="AJ46" s="36">
        <f t="shared" si="18"/>
        <v>5.0021000000000004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72.542000000000002</v>
      </c>
      <c r="F47" s="36">
        <f t="shared" si="3"/>
        <v>72.542000000000002</v>
      </c>
      <c r="G47" s="36">
        <f t="shared" si="19"/>
        <v>72.542000000000002</v>
      </c>
      <c r="H47" s="36">
        <f t="shared" si="20"/>
        <v>72.542000000000002</v>
      </c>
      <c r="I47" s="36">
        <f t="shared" si="21"/>
        <v>72.543000000000006</v>
      </c>
      <c r="J47" s="36">
        <f t="shared" si="22"/>
        <v>72.543999999999997</v>
      </c>
      <c r="K47" s="36">
        <f t="shared" si="23"/>
        <v>72.543999999999997</v>
      </c>
      <c r="L47" s="36">
        <f t="shared" si="24"/>
        <v>72.543999999999997</v>
      </c>
      <c r="M47" s="36">
        <f t="shared" si="25"/>
        <v>72.543999999999997</v>
      </c>
      <c r="N47" s="36">
        <f t="shared" si="26"/>
        <v>72.545000000000002</v>
      </c>
      <c r="O47" s="36">
        <f t="shared" si="27"/>
        <v>72.546000000000006</v>
      </c>
      <c r="P47" s="36">
        <f t="shared" si="28"/>
        <v>72.546000000000006</v>
      </c>
      <c r="Q47" s="36">
        <f t="shared" si="29"/>
        <v>72.546000000000006</v>
      </c>
      <c r="R47" s="36">
        <f t="shared" si="30"/>
        <v>72.546999999999997</v>
      </c>
      <c r="S47" s="36">
        <f t="shared" si="31"/>
        <v>72.546999999999997</v>
      </c>
      <c r="T47" s="36">
        <f t="shared" si="32"/>
        <v>72.546999999999997</v>
      </c>
      <c r="U47" s="36">
        <f t="shared" si="33"/>
        <v>72.548000000000002</v>
      </c>
      <c r="V47" s="36">
        <f t="shared" si="4"/>
        <v>72.548000000000002</v>
      </c>
      <c r="W47" s="36">
        <f t="shared" si="5"/>
        <v>72.549000000000007</v>
      </c>
      <c r="X47" s="36">
        <f t="shared" si="6"/>
        <v>72.549000000000007</v>
      </c>
      <c r="Y47" s="36">
        <f t="shared" si="7"/>
        <v>72.549000000000007</v>
      </c>
      <c r="Z47" s="36">
        <f t="shared" si="8"/>
        <v>72.549000000000007</v>
      </c>
      <c r="AA47" s="36">
        <f t="shared" si="9"/>
        <v>72.549000000000007</v>
      </c>
      <c r="AB47" s="36">
        <f t="shared" si="10"/>
        <v>72.549000000000007</v>
      </c>
      <c r="AC47" s="36">
        <f t="shared" si="11"/>
        <v>72.549000000000007</v>
      </c>
      <c r="AD47" s="36">
        <f t="shared" si="12"/>
        <v>72.549000000000007</v>
      </c>
      <c r="AE47" s="36">
        <f t="shared" si="13"/>
        <v>72.549000000000007</v>
      </c>
      <c r="AF47" s="36">
        <f t="shared" si="14"/>
        <v>72.549000000000007</v>
      </c>
      <c r="AG47" s="36">
        <f t="shared" si="15"/>
        <v>72.549000000000007</v>
      </c>
      <c r="AH47" s="36">
        <f t="shared" si="16"/>
        <v>72.549000000000007</v>
      </c>
      <c r="AI47" s="36">
        <f t="shared" si="17"/>
        <v>72.549000000000007</v>
      </c>
      <c r="AJ47" s="36">
        <f t="shared" si="18"/>
        <v>72.549000000000007</v>
      </c>
    </row>
    <row r="48" spans="1:36" outlineLevel="1">
      <c r="A48" s="33"/>
      <c r="B48" s="39" t="s">
        <v>16</v>
      </c>
      <c r="C48" s="36"/>
      <c r="D48" s="36"/>
      <c r="E48" s="36">
        <f t="shared" si="0"/>
        <v>393.7</v>
      </c>
      <c r="F48" s="36">
        <f t="shared" si="3"/>
        <v>393.7</v>
      </c>
      <c r="G48" s="36">
        <f t="shared" si="19"/>
        <v>394.47</v>
      </c>
      <c r="H48" s="36">
        <f t="shared" si="20"/>
        <v>394.75</v>
      </c>
      <c r="I48" s="36">
        <f t="shared" si="21"/>
        <v>395.05</v>
      </c>
      <c r="J48" s="36">
        <f t="shared" si="22"/>
        <v>395.34</v>
      </c>
      <c r="K48" s="36">
        <f t="shared" si="23"/>
        <v>395.62</v>
      </c>
      <c r="L48" s="36">
        <f t="shared" si="24"/>
        <v>395.62</v>
      </c>
      <c r="M48" s="36">
        <f t="shared" si="25"/>
        <v>395.62</v>
      </c>
      <c r="N48" s="36">
        <f t="shared" si="26"/>
        <v>396.46</v>
      </c>
      <c r="O48" s="36">
        <f t="shared" si="27"/>
        <v>396.76</v>
      </c>
      <c r="P48" s="36">
        <f t="shared" si="28"/>
        <v>397.07</v>
      </c>
      <c r="Q48" s="36">
        <f t="shared" si="29"/>
        <v>397.34</v>
      </c>
      <c r="R48" s="36">
        <f t="shared" si="30"/>
        <v>397.63</v>
      </c>
      <c r="S48" s="36">
        <f t="shared" si="31"/>
        <v>397.63</v>
      </c>
      <c r="T48" s="36">
        <f t="shared" si="32"/>
        <v>397.63</v>
      </c>
      <c r="U48" s="36">
        <f t="shared" si="33"/>
        <v>398.49</v>
      </c>
      <c r="V48" s="36">
        <f t="shared" si="4"/>
        <v>398.78</v>
      </c>
      <c r="W48" s="36">
        <f t="shared" si="5"/>
        <v>399.04</v>
      </c>
      <c r="X48" s="36">
        <f t="shared" si="6"/>
        <v>399.34</v>
      </c>
      <c r="Y48" s="36">
        <f t="shared" si="7"/>
        <v>399.63</v>
      </c>
      <c r="Z48" s="36">
        <f t="shared" si="8"/>
        <v>399.63</v>
      </c>
      <c r="AA48" s="36">
        <f t="shared" si="9"/>
        <v>399.63</v>
      </c>
      <c r="AB48" s="36">
        <f t="shared" si="10"/>
        <v>399.63</v>
      </c>
      <c r="AC48" s="36">
        <f t="shared" si="11"/>
        <v>399.63</v>
      </c>
      <c r="AD48" s="36">
        <f t="shared" si="12"/>
        <v>399.63</v>
      </c>
      <c r="AE48" s="36">
        <f t="shared" si="13"/>
        <v>399.63</v>
      </c>
      <c r="AF48" s="36">
        <f t="shared" si="14"/>
        <v>399.63</v>
      </c>
      <c r="AG48" s="36">
        <f t="shared" si="15"/>
        <v>399.63</v>
      </c>
      <c r="AH48" s="36">
        <f t="shared" si="16"/>
        <v>399.63</v>
      </c>
      <c r="AI48" s="36">
        <f t="shared" si="17"/>
        <v>399.63</v>
      </c>
      <c r="AJ48" s="36">
        <f t="shared" si="18"/>
        <v>399.63</v>
      </c>
    </row>
    <row r="49" spans="1:36" outlineLevel="1">
      <c r="A49" s="33"/>
      <c r="B49" s="39" t="s">
        <v>17</v>
      </c>
      <c r="C49" s="36"/>
      <c r="D49" s="36"/>
      <c r="E49" s="36">
        <f t="shared" si="0"/>
        <v>188.16226</v>
      </c>
      <c r="F49" s="36">
        <f t="shared" si="3"/>
        <v>188.16226</v>
      </c>
      <c r="G49" s="36">
        <f t="shared" si="19"/>
        <v>189.63086000000001</v>
      </c>
      <c r="H49" s="36">
        <f t="shared" si="20"/>
        <v>190.17769999999999</v>
      </c>
      <c r="I49" s="36">
        <f t="shared" si="21"/>
        <v>190.72572</v>
      </c>
      <c r="J49" s="36">
        <f t="shared" si="22"/>
        <v>191.26836</v>
      </c>
      <c r="K49" s="36">
        <f t="shared" si="23"/>
        <v>191.80691999999999</v>
      </c>
      <c r="L49" s="36">
        <f t="shared" si="24"/>
        <v>191.80691999999999</v>
      </c>
      <c r="M49" s="36">
        <f t="shared" si="25"/>
        <v>191.80691999999999</v>
      </c>
      <c r="N49" s="36">
        <f t="shared" si="26"/>
        <v>193.36436</v>
      </c>
      <c r="O49" s="36">
        <f t="shared" si="27"/>
        <v>193.89699999999999</v>
      </c>
      <c r="P49" s="36">
        <f t="shared" si="28"/>
        <v>194.45382000000001</v>
      </c>
      <c r="Q49" s="36">
        <f t="shared" si="29"/>
        <v>194.98204000000001</v>
      </c>
      <c r="R49" s="36">
        <f t="shared" si="30"/>
        <v>195.53281999999999</v>
      </c>
      <c r="S49" s="36">
        <f t="shared" si="31"/>
        <v>195.53281999999999</v>
      </c>
      <c r="T49" s="36">
        <f t="shared" si="32"/>
        <v>195.53281999999999</v>
      </c>
      <c r="U49" s="36">
        <f t="shared" si="33"/>
        <v>197.08716000000001</v>
      </c>
      <c r="V49" s="36">
        <f t="shared" si="4"/>
        <v>197.6</v>
      </c>
      <c r="W49" s="36">
        <f t="shared" si="5"/>
        <v>198.143</v>
      </c>
      <c r="X49" s="36">
        <f t="shared" si="6"/>
        <v>198.6</v>
      </c>
      <c r="Y49" s="36">
        <f t="shared" si="7"/>
        <v>199.19900000000001</v>
      </c>
      <c r="Z49" s="36">
        <f t="shared" si="8"/>
        <v>199.19900000000001</v>
      </c>
      <c r="AA49" s="36">
        <f t="shared" si="9"/>
        <v>199.19900000000001</v>
      </c>
      <c r="AB49" s="36">
        <f t="shared" si="10"/>
        <v>199.19900000000001</v>
      </c>
      <c r="AC49" s="36">
        <f t="shared" si="11"/>
        <v>199.19900000000001</v>
      </c>
      <c r="AD49" s="36">
        <f t="shared" si="12"/>
        <v>199.19900000000001</v>
      </c>
      <c r="AE49" s="36">
        <f t="shared" si="13"/>
        <v>199.19900000000001</v>
      </c>
      <c r="AF49" s="36">
        <f t="shared" si="14"/>
        <v>199.19900000000001</v>
      </c>
      <c r="AG49" s="36">
        <f t="shared" si="15"/>
        <v>199.19900000000001</v>
      </c>
      <c r="AH49" s="36">
        <f t="shared" si="16"/>
        <v>199.19900000000001</v>
      </c>
      <c r="AI49" s="36">
        <f t="shared" si="17"/>
        <v>199.19900000000001</v>
      </c>
      <c r="AJ49" s="36">
        <f t="shared" si="18"/>
        <v>199.19900000000001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4589.7</v>
      </c>
      <c r="F50" s="36">
        <f t="shared" si="3"/>
        <v>4589.7</v>
      </c>
      <c r="G50" s="36">
        <f t="shared" si="19"/>
        <v>4593.3</v>
      </c>
      <c r="H50" s="36">
        <f t="shared" si="20"/>
        <v>4599.6000000000004</v>
      </c>
      <c r="I50" s="36">
        <f t="shared" si="21"/>
        <v>4605.1000000000004</v>
      </c>
      <c r="J50" s="36">
        <f t="shared" si="22"/>
        <v>4610.8999999999996</v>
      </c>
      <c r="K50" s="36">
        <f t="shared" si="23"/>
        <v>4616.8999999999996</v>
      </c>
      <c r="L50" s="36">
        <f t="shared" si="24"/>
        <v>4616.8999999999996</v>
      </c>
      <c r="M50" s="36">
        <f t="shared" si="25"/>
        <v>4616.8999999999996</v>
      </c>
      <c r="N50" s="36">
        <f t="shared" si="26"/>
        <v>4622.5</v>
      </c>
      <c r="O50" s="36">
        <f t="shared" si="27"/>
        <v>4628.8</v>
      </c>
      <c r="P50" s="36">
        <f t="shared" si="28"/>
        <v>4635.6000000000004</v>
      </c>
      <c r="Q50" s="36">
        <f t="shared" si="29"/>
        <v>4642.1000000000004</v>
      </c>
      <c r="R50" s="36">
        <f t="shared" si="30"/>
        <v>4648</v>
      </c>
      <c r="S50" s="36">
        <f t="shared" si="31"/>
        <v>4648</v>
      </c>
      <c r="T50" s="36">
        <f t="shared" si="32"/>
        <v>4648</v>
      </c>
      <c r="U50" s="36">
        <f t="shared" si="33"/>
        <v>4652.3</v>
      </c>
      <c r="V50" s="36">
        <f t="shared" si="4"/>
        <v>4659.7</v>
      </c>
      <c r="W50" s="36">
        <f t="shared" si="5"/>
        <v>4666.2</v>
      </c>
      <c r="X50" s="36">
        <f t="shared" si="6"/>
        <v>4672.8999999999996</v>
      </c>
      <c r="Y50" s="36">
        <f t="shared" si="7"/>
        <v>4678.2</v>
      </c>
      <c r="Z50" s="36">
        <f t="shared" si="8"/>
        <v>4678.2</v>
      </c>
      <c r="AA50" s="36">
        <f t="shared" si="9"/>
        <v>4678.2</v>
      </c>
      <c r="AB50" s="36">
        <f t="shared" si="10"/>
        <v>4678.2</v>
      </c>
      <c r="AC50" s="36">
        <f t="shared" si="11"/>
        <v>4678.2</v>
      </c>
      <c r="AD50" s="36">
        <f t="shared" si="12"/>
        <v>4678.2</v>
      </c>
      <c r="AE50" s="36">
        <f t="shared" si="13"/>
        <v>4678.2</v>
      </c>
      <c r="AF50" s="36">
        <f t="shared" si="14"/>
        <v>4678.2</v>
      </c>
      <c r="AG50" s="36">
        <f t="shared" si="15"/>
        <v>4678.2</v>
      </c>
      <c r="AH50" s="36">
        <f t="shared" si="16"/>
        <v>4678.2</v>
      </c>
      <c r="AI50" s="36">
        <f t="shared" si="17"/>
        <v>4678.2</v>
      </c>
      <c r="AJ50" s="36">
        <f t="shared" si="18"/>
        <v>4678.2</v>
      </c>
    </row>
    <row r="51" spans="1:36" outlineLevel="1">
      <c r="A51" s="33"/>
      <c r="B51" s="63" t="s">
        <v>95</v>
      </c>
      <c r="C51" s="36"/>
      <c r="D51" s="36"/>
      <c r="E51" s="36">
        <f t="shared" si="0"/>
        <v>49.978000000000002</v>
      </c>
      <c r="F51" s="36">
        <f t="shared" si="3"/>
        <v>49.978000000000002</v>
      </c>
      <c r="G51" s="36">
        <f t="shared" si="19"/>
        <v>50.113999999999997</v>
      </c>
      <c r="H51" s="36">
        <f t="shared" si="20"/>
        <v>50.295000000000002</v>
      </c>
      <c r="I51" s="36">
        <f t="shared" si="21"/>
        <v>50.476999999999997</v>
      </c>
      <c r="J51" s="36">
        <f t="shared" si="22"/>
        <v>50.658000000000001</v>
      </c>
      <c r="K51" s="36">
        <f t="shared" si="23"/>
        <v>50.837000000000003</v>
      </c>
      <c r="L51" s="36">
        <f t="shared" si="24"/>
        <v>50.837000000000003</v>
      </c>
      <c r="M51" s="36">
        <f t="shared" si="25"/>
        <v>50.837000000000003</v>
      </c>
      <c r="N51" s="36">
        <f t="shared" si="26"/>
        <v>51.072000000000003</v>
      </c>
      <c r="O51" s="36">
        <f t="shared" si="27"/>
        <v>51.243000000000002</v>
      </c>
      <c r="P51" s="36">
        <f t="shared" si="28"/>
        <v>51.426000000000002</v>
      </c>
      <c r="Q51" s="36">
        <f t="shared" si="29"/>
        <v>51.600999999999999</v>
      </c>
      <c r="R51" s="36">
        <f t="shared" si="30"/>
        <v>51.777999999999999</v>
      </c>
      <c r="S51" s="36">
        <f t="shared" si="31"/>
        <v>51.777999999999999</v>
      </c>
      <c r="T51" s="36">
        <f t="shared" si="32"/>
        <v>51.777999999999999</v>
      </c>
      <c r="U51" s="36">
        <f t="shared" si="33"/>
        <v>51.918999999999997</v>
      </c>
      <c r="V51" s="36">
        <f t="shared" si="4"/>
        <v>52.121000000000002</v>
      </c>
      <c r="W51" s="36">
        <f t="shared" si="5"/>
        <v>52.302</v>
      </c>
      <c r="X51" s="36">
        <f t="shared" si="6"/>
        <v>52.484000000000002</v>
      </c>
      <c r="Y51" s="36">
        <f t="shared" si="7"/>
        <v>52.66</v>
      </c>
      <c r="Z51" s="36">
        <f t="shared" si="8"/>
        <v>52.66</v>
      </c>
      <c r="AA51" s="36">
        <f t="shared" si="9"/>
        <v>52.66</v>
      </c>
      <c r="AB51" s="36">
        <f t="shared" si="10"/>
        <v>52.66</v>
      </c>
      <c r="AC51" s="36">
        <f t="shared" si="11"/>
        <v>52.66</v>
      </c>
      <c r="AD51" s="36">
        <f t="shared" si="12"/>
        <v>52.66</v>
      </c>
      <c r="AE51" s="36">
        <f t="shared" si="13"/>
        <v>52.66</v>
      </c>
      <c r="AF51" s="36">
        <f t="shared" si="14"/>
        <v>52.66</v>
      </c>
      <c r="AG51" s="36">
        <f t="shared" si="15"/>
        <v>52.66</v>
      </c>
      <c r="AH51" s="36">
        <f t="shared" si="16"/>
        <v>52.66</v>
      </c>
      <c r="AI51" s="36">
        <f t="shared" si="17"/>
        <v>52.66</v>
      </c>
      <c r="AJ51" s="36">
        <f t="shared" si="18"/>
        <v>52.66</v>
      </c>
    </row>
    <row r="52" spans="1:36" outlineLevel="1">
      <c r="A52" s="33"/>
      <c r="B52" s="63" t="s">
        <v>99</v>
      </c>
      <c r="C52" s="36"/>
      <c r="D52" s="36"/>
      <c r="E52" s="36">
        <f t="shared" si="0"/>
        <v>250.91</v>
      </c>
      <c r="F52" s="36">
        <f t="shared" si="3"/>
        <v>250.91</v>
      </c>
      <c r="G52" s="36">
        <f t="shared" si="19"/>
        <v>252.16</v>
      </c>
      <c r="H52" s="36">
        <f t="shared" si="20"/>
        <v>255.39</v>
      </c>
      <c r="I52" s="36">
        <f t="shared" si="21"/>
        <v>258.12</v>
      </c>
      <c r="J52" s="36">
        <f t="shared" si="22"/>
        <v>260.82</v>
      </c>
      <c r="K52" s="36">
        <f t="shared" si="23"/>
        <v>263.58</v>
      </c>
      <c r="L52" s="36">
        <f t="shared" si="24"/>
        <v>263.58</v>
      </c>
      <c r="M52" s="36">
        <f t="shared" si="25"/>
        <v>263.58</v>
      </c>
      <c r="N52" s="36">
        <f t="shared" si="26"/>
        <v>265.82</v>
      </c>
      <c r="O52" s="36">
        <f t="shared" si="27"/>
        <v>269.08999999999997</v>
      </c>
      <c r="P52" s="36">
        <f t="shared" si="28"/>
        <v>272.60000000000002</v>
      </c>
      <c r="Q52" s="36">
        <f t="shared" si="29"/>
        <v>275.7</v>
      </c>
      <c r="R52" s="36">
        <f t="shared" si="30"/>
        <v>278.39999999999998</v>
      </c>
      <c r="S52" s="36">
        <f t="shared" si="31"/>
        <v>278.39999999999998</v>
      </c>
      <c r="T52" s="36">
        <f t="shared" si="32"/>
        <v>278.39999999999998</v>
      </c>
      <c r="U52" s="36">
        <f t="shared" si="33"/>
        <v>280.17</v>
      </c>
      <c r="V52" s="36">
        <f t="shared" si="4"/>
        <v>284.22000000000003</v>
      </c>
      <c r="W52" s="36">
        <f t="shared" si="5"/>
        <v>287.5</v>
      </c>
      <c r="X52" s="36">
        <f t="shared" si="6"/>
        <v>290.8</v>
      </c>
      <c r="Y52" s="36">
        <f t="shared" si="7"/>
        <v>293.05</v>
      </c>
      <c r="Z52" s="36">
        <f t="shared" si="8"/>
        <v>293.05</v>
      </c>
      <c r="AA52" s="36">
        <f t="shared" si="9"/>
        <v>293.05</v>
      </c>
      <c r="AB52" s="36">
        <f t="shared" si="10"/>
        <v>293.05</v>
      </c>
      <c r="AC52" s="36">
        <f t="shared" si="11"/>
        <v>293.05</v>
      </c>
      <c r="AD52" s="36">
        <f t="shared" si="12"/>
        <v>293.05</v>
      </c>
      <c r="AE52" s="36">
        <f t="shared" si="13"/>
        <v>293.05</v>
      </c>
      <c r="AF52" s="36">
        <f t="shared" si="14"/>
        <v>293.05</v>
      </c>
      <c r="AG52" s="36">
        <f t="shared" si="15"/>
        <v>293.05</v>
      </c>
      <c r="AH52" s="36">
        <f t="shared" si="16"/>
        <v>293.05</v>
      </c>
      <c r="AI52" s="36">
        <f t="shared" si="17"/>
        <v>293.05</v>
      </c>
      <c r="AJ52" s="36">
        <f t="shared" si="18"/>
        <v>293.05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452.7</v>
      </c>
      <c r="F53" s="36">
        <f t="shared" si="3"/>
        <v>452.7</v>
      </c>
      <c r="G53" s="36">
        <f t="shared" si="19"/>
        <v>452.75</v>
      </c>
      <c r="H53" s="36">
        <f t="shared" si="20"/>
        <v>452.76</v>
      </c>
      <c r="I53" s="36">
        <f t="shared" si="21"/>
        <v>452.78</v>
      </c>
      <c r="J53" s="36">
        <f t="shared" si="22"/>
        <v>452.79</v>
      </c>
      <c r="K53" s="36">
        <f t="shared" si="23"/>
        <v>452.81</v>
      </c>
      <c r="L53" s="36">
        <f t="shared" si="24"/>
        <v>452.81</v>
      </c>
      <c r="M53" s="36">
        <f t="shared" si="25"/>
        <v>452.81</v>
      </c>
      <c r="N53" s="36">
        <f t="shared" si="26"/>
        <v>452.86</v>
      </c>
      <c r="O53" s="36">
        <f t="shared" si="27"/>
        <v>452.88</v>
      </c>
      <c r="P53" s="36">
        <f t="shared" si="28"/>
        <v>452.89</v>
      </c>
      <c r="Q53" s="36">
        <f t="shared" si="29"/>
        <v>452.91</v>
      </c>
      <c r="R53" s="36">
        <f t="shared" si="30"/>
        <v>452.93</v>
      </c>
      <c r="S53" s="36">
        <f t="shared" si="31"/>
        <v>452.93</v>
      </c>
      <c r="T53" s="36">
        <f t="shared" si="32"/>
        <v>452.93</v>
      </c>
      <c r="U53" s="36">
        <f t="shared" si="33"/>
        <v>452.98</v>
      </c>
      <c r="V53" s="36">
        <f t="shared" si="4"/>
        <v>452.99</v>
      </c>
      <c r="W53" s="36">
        <f t="shared" si="5"/>
        <v>453.01</v>
      </c>
      <c r="X53" s="36">
        <f t="shared" si="6"/>
        <v>453.03</v>
      </c>
      <c r="Y53" s="36">
        <f t="shared" si="7"/>
        <v>453.04</v>
      </c>
      <c r="Z53" s="36">
        <f t="shared" si="8"/>
        <v>453.04</v>
      </c>
      <c r="AA53" s="36">
        <f t="shared" si="9"/>
        <v>453.04</v>
      </c>
      <c r="AB53" s="36">
        <f t="shared" si="10"/>
        <v>453.04</v>
      </c>
      <c r="AC53" s="36">
        <f t="shared" si="11"/>
        <v>453.04</v>
      </c>
      <c r="AD53" s="36">
        <f t="shared" si="12"/>
        <v>453.04</v>
      </c>
      <c r="AE53" s="36">
        <f t="shared" si="13"/>
        <v>453.04</v>
      </c>
      <c r="AF53" s="36">
        <f t="shared" si="14"/>
        <v>453.04</v>
      </c>
      <c r="AG53" s="36">
        <f t="shared" si="15"/>
        <v>453.04</v>
      </c>
      <c r="AH53" s="36">
        <f t="shared" si="16"/>
        <v>453.04</v>
      </c>
      <c r="AI53" s="36">
        <f t="shared" si="17"/>
        <v>453.04</v>
      </c>
      <c r="AJ53" s="36">
        <f t="shared" si="18"/>
        <v>453.04</v>
      </c>
    </row>
    <row r="54" spans="1:36" outlineLevel="1">
      <c r="A54" s="33"/>
      <c r="B54" s="63" t="s">
        <v>96</v>
      </c>
      <c r="C54" s="36"/>
      <c r="D54" s="36"/>
      <c r="E54" s="36">
        <f t="shared" si="0"/>
        <v>345.75</v>
      </c>
      <c r="F54" s="36">
        <f t="shared" si="3"/>
        <v>345.75</v>
      </c>
      <c r="G54" s="36">
        <f t="shared" si="19"/>
        <v>346.73</v>
      </c>
      <c r="H54" s="36">
        <f t="shared" si="20"/>
        <v>348.26</v>
      </c>
      <c r="I54" s="36">
        <f t="shared" si="21"/>
        <v>349.59</v>
      </c>
      <c r="J54" s="36">
        <f t="shared" si="22"/>
        <v>351.02</v>
      </c>
      <c r="K54" s="36">
        <f t="shared" si="23"/>
        <v>352.61</v>
      </c>
      <c r="L54" s="36">
        <f t="shared" si="24"/>
        <v>352.61</v>
      </c>
      <c r="M54" s="36">
        <f t="shared" si="25"/>
        <v>352.61</v>
      </c>
      <c r="N54" s="36">
        <f t="shared" si="26"/>
        <v>354.37</v>
      </c>
      <c r="O54" s="36">
        <f t="shared" si="27"/>
        <v>355.68</v>
      </c>
      <c r="P54" s="36">
        <f t="shared" si="28"/>
        <v>357.25</v>
      </c>
      <c r="Q54" s="36">
        <f t="shared" si="29"/>
        <v>358.97</v>
      </c>
      <c r="R54" s="36">
        <f t="shared" si="30"/>
        <v>360.54</v>
      </c>
      <c r="S54" s="36">
        <f t="shared" si="31"/>
        <v>360.54</v>
      </c>
      <c r="T54" s="36">
        <f t="shared" si="32"/>
        <v>360.54</v>
      </c>
      <c r="U54" s="36">
        <f t="shared" si="33"/>
        <v>361.67</v>
      </c>
      <c r="V54" s="36">
        <f t="shared" si="4"/>
        <v>363.37</v>
      </c>
      <c r="W54" s="36">
        <f t="shared" si="5"/>
        <v>364.91</v>
      </c>
      <c r="X54" s="36">
        <f t="shared" si="6"/>
        <v>366.62</v>
      </c>
      <c r="Y54" s="36">
        <f t="shared" si="7"/>
        <v>368.03</v>
      </c>
      <c r="Z54" s="36">
        <f t="shared" si="8"/>
        <v>368.03</v>
      </c>
      <c r="AA54" s="36">
        <f t="shared" si="9"/>
        <v>368.03</v>
      </c>
      <c r="AB54" s="36">
        <f t="shared" si="10"/>
        <v>368.03</v>
      </c>
      <c r="AC54" s="36">
        <f t="shared" si="11"/>
        <v>368.03</v>
      </c>
      <c r="AD54" s="36">
        <f t="shared" si="12"/>
        <v>368.03</v>
      </c>
      <c r="AE54" s="36">
        <f t="shared" si="13"/>
        <v>368.03</v>
      </c>
      <c r="AF54" s="36">
        <f t="shared" si="14"/>
        <v>368.03</v>
      </c>
      <c r="AG54" s="36">
        <f t="shared" si="15"/>
        <v>368.03</v>
      </c>
      <c r="AH54" s="36">
        <f t="shared" si="16"/>
        <v>368.03</v>
      </c>
      <c r="AI54" s="36">
        <f t="shared" si="17"/>
        <v>368.03</v>
      </c>
      <c r="AJ54" s="36">
        <f t="shared" si="18"/>
        <v>368.03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1678.9</v>
      </c>
      <c r="F55" s="36">
        <f t="shared" si="3"/>
        <v>1678.9</v>
      </c>
      <c r="G55" s="36">
        <f t="shared" si="19"/>
        <v>1680.9</v>
      </c>
      <c r="H55" s="36">
        <f t="shared" si="20"/>
        <v>1682.1</v>
      </c>
      <c r="I55" s="36">
        <f t="shared" si="21"/>
        <v>1683.5</v>
      </c>
      <c r="J55" s="36">
        <f t="shared" si="22"/>
        <v>1684.6</v>
      </c>
      <c r="K55" s="36">
        <f t="shared" si="23"/>
        <v>1685.9</v>
      </c>
      <c r="L55" s="36">
        <f t="shared" si="24"/>
        <v>1685.9</v>
      </c>
      <c r="M55" s="36">
        <f t="shared" si="25"/>
        <v>1685.9</v>
      </c>
      <c r="N55" s="36">
        <f t="shared" si="26"/>
        <v>1688.5</v>
      </c>
      <c r="O55" s="36">
        <f t="shared" si="27"/>
        <v>1689.8</v>
      </c>
      <c r="P55" s="36">
        <f t="shared" si="28"/>
        <v>1691.2</v>
      </c>
      <c r="Q55" s="36">
        <f t="shared" si="29"/>
        <v>1692.6</v>
      </c>
      <c r="R55" s="36">
        <f t="shared" si="30"/>
        <v>1693.8</v>
      </c>
      <c r="S55" s="36">
        <f t="shared" si="31"/>
        <v>1693.8</v>
      </c>
      <c r="T55" s="36">
        <f t="shared" si="32"/>
        <v>1693.8</v>
      </c>
      <c r="U55" s="36">
        <f t="shared" si="33"/>
        <v>1696.3</v>
      </c>
      <c r="V55" s="36">
        <f t="shared" si="4"/>
        <v>1697.5</v>
      </c>
      <c r="W55" s="36">
        <f t="shared" si="5"/>
        <v>1698.7</v>
      </c>
      <c r="X55" s="36">
        <f t="shared" si="6"/>
        <v>1699.9</v>
      </c>
      <c r="Y55" s="36">
        <f t="shared" si="7"/>
        <v>170.11</v>
      </c>
      <c r="Z55" s="36">
        <f t="shared" si="8"/>
        <v>170.11</v>
      </c>
      <c r="AA55" s="36">
        <f t="shared" si="9"/>
        <v>170.11</v>
      </c>
      <c r="AB55" s="36">
        <f t="shared" si="10"/>
        <v>170.11</v>
      </c>
      <c r="AC55" s="36">
        <f t="shared" si="11"/>
        <v>170.11</v>
      </c>
      <c r="AD55" s="36">
        <f t="shared" si="12"/>
        <v>170.11</v>
      </c>
      <c r="AE55" s="36">
        <f t="shared" si="13"/>
        <v>170.11</v>
      </c>
      <c r="AF55" s="36">
        <f t="shared" si="14"/>
        <v>170.11</v>
      </c>
      <c r="AG55" s="36">
        <f t="shared" si="15"/>
        <v>170.11</v>
      </c>
      <c r="AH55" s="36">
        <f t="shared" si="16"/>
        <v>170.11</v>
      </c>
      <c r="AI55" s="36">
        <f t="shared" si="17"/>
        <v>170.11</v>
      </c>
      <c r="AJ55" s="36">
        <f t="shared" si="18"/>
        <v>170.11</v>
      </c>
    </row>
    <row r="56" spans="1:36" outlineLevel="1">
      <c r="A56" s="33"/>
      <c r="B56" s="64" t="s">
        <v>97</v>
      </c>
      <c r="C56" s="36"/>
      <c r="D56" s="36"/>
      <c r="E56" s="36">
        <f t="shared" si="0"/>
        <v>53.065379999999998</v>
      </c>
      <c r="F56" s="36">
        <f t="shared" si="3"/>
        <v>53.065379999999998</v>
      </c>
      <c r="G56" s="36">
        <f t="shared" si="19"/>
        <v>53.644976</v>
      </c>
      <c r="H56" s="36">
        <f t="shared" si="20"/>
        <v>53.840049999999998</v>
      </c>
      <c r="I56" s="36">
        <f t="shared" si="21"/>
        <v>54.044904000000002</v>
      </c>
      <c r="J56" s="36">
        <f t="shared" si="22"/>
        <v>54.257427999999997</v>
      </c>
      <c r="K56" s="36">
        <f t="shared" si="23"/>
        <v>54.474848000000001</v>
      </c>
      <c r="L56" s="36">
        <f t="shared" si="24"/>
        <v>54.474848000000001</v>
      </c>
      <c r="M56" s="36">
        <f t="shared" si="25"/>
        <v>54.474848000000001</v>
      </c>
      <c r="N56" s="36">
        <f t="shared" si="26"/>
        <v>55.145960000000002</v>
      </c>
      <c r="O56" s="36">
        <f t="shared" si="27"/>
        <v>55.356208000000002</v>
      </c>
      <c r="P56" s="36">
        <f t="shared" si="28"/>
        <v>55.574815999999998</v>
      </c>
      <c r="Q56" s="36">
        <f t="shared" si="29"/>
        <v>55.774231999999998</v>
      </c>
      <c r="R56" s="36">
        <f t="shared" si="30"/>
        <v>55.964531999999998</v>
      </c>
      <c r="S56" s="36">
        <f t="shared" si="31"/>
        <v>55.964531999999998</v>
      </c>
      <c r="T56" s="36">
        <f t="shared" si="32"/>
        <v>55.964531999999998</v>
      </c>
      <c r="U56" s="36">
        <f t="shared" si="33"/>
        <v>56.539568000000003</v>
      </c>
      <c r="V56" s="36">
        <f t="shared" si="4"/>
        <v>56.738379999999999</v>
      </c>
      <c r="W56" s="36">
        <f t="shared" si="5"/>
        <v>56.93</v>
      </c>
      <c r="X56" s="36">
        <f t="shared" si="6"/>
        <v>57.14</v>
      </c>
      <c r="Y56" s="36">
        <f t="shared" si="7"/>
        <v>57.3</v>
      </c>
      <c r="Z56" s="36">
        <f t="shared" si="8"/>
        <v>57.3</v>
      </c>
      <c r="AA56" s="36">
        <f t="shared" si="9"/>
        <v>57.3</v>
      </c>
      <c r="AB56" s="36">
        <f t="shared" si="10"/>
        <v>57.3</v>
      </c>
      <c r="AC56" s="36">
        <f t="shared" si="11"/>
        <v>57.3</v>
      </c>
      <c r="AD56" s="36">
        <f t="shared" si="12"/>
        <v>57.3</v>
      </c>
      <c r="AE56" s="36">
        <f t="shared" si="13"/>
        <v>57.3</v>
      </c>
      <c r="AF56" s="36">
        <f t="shared" si="14"/>
        <v>57.3</v>
      </c>
      <c r="AG56" s="36">
        <f t="shared" si="15"/>
        <v>57.3</v>
      </c>
      <c r="AH56" s="36">
        <f t="shared" si="16"/>
        <v>57.3</v>
      </c>
      <c r="AI56" s="36">
        <f t="shared" si="17"/>
        <v>57.3</v>
      </c>
      <c r="AJ56" s="36">
        <f t="shared" si="18"/>
        <v>57.3</v>
      </c>
    </row>
    <row r="57" spans="1:36" outlineLevel="1">
      <c r="A57" s="33"/>
      <c r="B57" s="65" t="s">
        <v>56</v>
      </c>
      <c r="C57" s="36"/>
      <c r="D57" s="36"/>
      <c r="E57" s="36">
        <f t="shared" si="0"/>
        <v>65.263999999999996</v>
      </c>
      <c r="F57" s="36">
        <f t="shared" si="3"/>
        <v>65.263999999999996</v>
      </c>
      <c r="G57" s="36">
        <f t="shared" si="19"/>
        <v>65.305999999999997</v>
      </c>
      <c r="H57" s="36">
        <f t="shared" si="20"/>
        <v>65.325000000000003</v>
      </c>
      <c r="I57" s="36">
        <f t="shared" si="21"/>
        <v>65.337000000000003</v>
      </c>
      <c r="J57" s="36">
        <f t="shared" si="22"/>
        <v>65.361999999999995</v>
      </c>
      <c r="K57" s="36">
        <f t="shared" si="23"/>
        <v>65.387</v>
      </c>
      <c r="L57" s="36">
        <f t="shared" si="24"/>
        <v>65.387</v>
      </c>
      <c r="M57" s="36">
        <f t="shared" si="25"/>
        <v>65.387</v>
      </c>
      <c r="N57" s="36">
        <f t="shared" si="26"/>
        <v>65.444999999999993</v>
      </c>
      <c r="O57" s="36">
        <f t="shared" si="27"/>
        <v>65.454999999999998</v>
      </c>
      <c r="P57" s="36">
        <f t="shared" si="28"/>
        <v>65.465000000000003</v>
      </c>
      <c r="Q57" s="36">
        <f t="shared" si="29"/>
        <v>65.474000000000004</v>
      </c>
      <c r="R57" s="36">
        <f t="shared" si="30"/>
        <v>65.495000000000005</v>
      </c>
      <c r="S57" s="36">
        <f t="shared" si="31"/>
        <v>65.495000000000005</v>
      </c>
      <c r="T57" s="36">
        <f t="shared" si="32"/>
        <v>65.495000000000005</v>
      </c>
      <c r="U57" s="36">
        <f t="shared" si="33"/>
        <v>65.540000000000006</v>
      </c>
      <c r="V57" s="36">
        <f t="shared" si="4"/>
        <v>65.546999999999997</v>
      </c>
      <c r="W57" s="36">
        <f t="shared" si="5"/>
        <v>65.555000000000007</v>
      </c>
      <c r="X57" s="36">
        <f t="shared" si="6"/>
        <v>65.561999999999998</v>
      </c>
      <c r="Y57" s="36">
        <f t="shared" si="7"/>
        <v>65.578000000000003</v>
      </c>
      <c r="Z57" s="36">
        <f t="shared" si="8"/>
        <v>65.578000000000003</v>
      </c>
      <c r="AA57" s="36">
        <f t="shared" si="9"/>
        <v>65.578000000000003</v>
      </c>
      <c r="AB57" s="36">
        <f t="shared" si="10"/>
        <v>65.578000000000003</v>
      </c>
      <c r="AC57" s="36">
        <f t="shared" si="11"/>
        <v>65.578000000000003</v>
      </c>
      <c r="AD57" s="36">
        <f t="shared" si="12"/>
        <v>65.578000000000003</v>
      </c>
      <c r="AE57" s="36">
        <f t="shared" si="13"/>
        <v>65.578000000000003</v>
      </c>
      <c r="AF57" s="36">
        <f t="shared" si="14"/>
        <v>65.578000000000003</v>
      </c>
      <c r="AG57" s="36">
        <f t="shared" si="15"/>
        <v>65.578000000000003</v>
      </c>
      <c r="AH57" s="36">
        <f t="shared" si="16"/>
        <v>65.578000000000003</v>
      </c>
      <c r="AI57" s="36">
        <f t="shared" si="17"/>
        <v>65.578000000000003</v>
      </c>
      <c r="AJ57" s="36">
        <f t="shared" si="18"/>
        <v>65.578000000000003</v>
      </c>
    </row>
    <row r="58" spans="1:36" outlineLevel="1">
      <c r="A58" s="33"/>
      <c r="B58" s="39" t="s">
        <v>20</v>
      </c>
      <c r="C58" s="36"/>
      <c r="D58" s="36"/>
      <c r="E58" s="36">
        <f t="shared" si="0"/>
        <v>830.4</v>
      </c>
      <c r="F58" s="36">
        <f t="shared" si="3"/>
        <v>830.4</v>
      </c>
      <c r="G58" s="36">
        <f t="shared" si="19"/>
        <v>831.46</v>
      </c>
      <c r="H58" s="36">
        <f t="shared" si="20"/>
        <v>832.09</v>
      </c>
      <c r="I58" s="36">
        <f t="shared" si="21"/>
        <v>832.74</v>
      </c>
      <c r="J58" s="36">
        <f t="shared" si="22"/>
        <v>833.4</v>
      </c>
      <c r="K58" s="36">
        <f t="shared" si="23"/>
        <v>834.07</v>
      </c>
      <c r="L58" s="36">
        <f t="shared" si="24"/>
        <v>834.07</v>
      </c>
      <c r="M58" s="36">
        <f t="shared" si="25"/>
        <v>834.07</v>
      </c>
      <c r="N58" s="36">
        <f t="shared" si="26"/>
        <v>835.2</v>
      </c>
      <c r="O58" s="36">
        <f t="shared" si="27"/>
        <v>835.8</v>
      </c>
      <c r="P58" s="36">
        <f t="shared" si="28"/>
        <v>836.45</v>
      </c>
      <c r="Q58" s="36">
        <f t="shared" si="29"/>
        <v>837.12</v>
      </c>
      <c r="R58" s="36">
        <f t="shared" si="30"/>
        <v>837.8</v>
      </c>
      <c r="S58" s="36">
        <f t="shared" si="31"/>
        <v>837.8</v>
      </c>
      <c r="T58" s="36">
        <f t="shared" si="32"/>
        <v>837.8</v>
      </c>
      <c r="U58" s="36">
        <f t="shared" si="33"/>
        <v>838.78</v>
      </c>
      <c r="V58" s="36">
        <f t="shared" si="4"/>
        <v>839.45</v>
      </c>
      <c r="W58" s="36">
        <f t="shared" si="5"/>
        <v>840.07</v>
      </c>
      <c r="X58" s="36">
        <f t="shared" si="6"/>
        <v>840.7</v>
      </c>
      <c r="Y58" s="36">
        <f t="shared" si="7"/>
        <v>841.31</v>
      </c>
      <c r="Z58" s="36">
        <f t="shared" si="8"/>
        <v>841.31</v>
      </c>
      <c r="AA58" s="36">
        <f t="shared" si="9"/>
        <v>841.31</v>
      </c>
      <c r="AB58" s="36">
        <f t="shared" si="10"/>
        <v>841.31</v>
      </c>
      <c r="AC58" s="36">
        <f t="shared" si="11"/>
        <v>841.31</v>
      </c>
      <c r="AD58" s="36">
        <f t="shared" si="12"/>
        <v>841.31</v>
      </c>
      <c r="AE58" s="36">
        <f t="shared" si="13"/>
        <v>841.31</v>
      </c>
      <c r="AF58" s="36">
        <f t="shared" si="14"/>
        <v>841.31</v>
      </c>
      <c r="AG58" s="36">
        <f t="shared" si="15"/>
        <v>841.31</v>
      </c>
      <c r="AH58" s="36">
        <f t="shared" si="16"/>
        <v>841.31</v>
      </c>
      <c r="AI58" s="36">
        <f t="shared" si="17"/>
        <v>841.31</v>
      </c>
      <c r="AJ58" s="36">
        <f t="shared" si="18"/>
        <v>841.31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29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12863.999999998487</v>
      </c>
      <c r="H72" s="21">
        <f t="shared" ref="H72:AJ72" si="34">(H33-G33)*$D$72</f>
        <v>12505.600000001141</v>
      </c>
      <c r="I72" s="21">
        <f t="shared" si="34"/>
        <v>11862.400000001071</v>
      </c>
      <c r="J72" s="21">
        <f t="shared" si="34"/>
        <v>11529.599999997299</v>
      </c>
      <c r="K72" s="21">
        <f t="shared" si="34"/>
        <v>12745.600000000559</v>
      </c>
      <c r="L72" s="21">
        <f t="shared" si="34"/>
        <v>0</v>
      </c>
      <c r="M72" s="21">
        <f t="shared" si="34"/>
        <v>0</v>
      </c>
      <c r="N72" s="21">
        <f t="shared" si="34"/>
        <v>17001.600000000326</v>
      </c>
      <c r="O72" s="21">
        <f t="shared" si="34"/>
        <v>12364.80000000156</v>
      </c>
      <c r="P72" s="21">
        <f t="shared" si="34"/>
        <v>13865.599999998813</v>
      </c>
      <c r="Q72" s="21">
        <f t="shared" si="34"/>
        <v>13104.000000000815</v>
      </c>
      <c r="R72" s="21">
        <f t="shared" si="34"/>
        <v>12169.599999999627</v>
      </c>
      <c r="S72" s="21">
        <f t="shared" si="34"/>
        <v>0</v>
      </c>
      <c r="T72" s="21">
        <f t="shared" si="34"/>
        <v>0</v>
      </c>
      <c r="U72" s="21">
        <f t="shared" si="34"/>
        <v>15068.799999999464</v>
      </c>
      <c r="V72" s="21">
        <f t="shared" si="34"/>
        <v>17177.600000001257</v>
      </c>
      <c r="W72" s="21">
        <f t="shared" si="34"/>
        <v>10732.799999997951</v>
      </c>
      <c r="X72" s="21">
        <f t="shared" si="34"/>
        <v>12848.000000001048</v>
      </c>
      <c r="Y72" s="21">
        <f t="shared" si="34"/>
        <v>12800</v>
      </c>
      <c r="Z72" s="21">
        <f t="shared" si="34"/>
        <v>0</v>
      </c>
      <c r="AA72" s="21">
        <f t="shared" si="34"/>
        <v>0</v>
      </c>
      <c r="AB72" s="21">
        <f t="shared" si="34"/>
        <v>0</v>
      </c>
      <c r="AC72" s="21">
        <f t="shared" si="34"/>
        <v>0</v>
      </c>
      <c r="AD72" s="21">
        <f t="shared" si="34"/>
        <v>0</v>
      </c>
      <c r="AE72" s="21">
        <f t="shared" si="34"/>
        <v>0</v>
      </c>
      <c r="AF72" s="21">
        <f t="shared" si="34"/>
        <v>0</v>
      </c>
      <c r="AG72" s="21">
        <f t="shared" si="34"/>
        <v>0</v>
      </c>
      <c r="AH72" s="21">
        <f t="shared" si="34"/>
        <v>0</v>
      </c>
      <c r="AI72" s="21">
        <f t="shared" si="34"/>
        <v>0</v>
      </c>
      <c r="AJ72" s="21">
        <f t="shared" si="34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35">(G34-F34)*$D$73</f>
        <v>2572.8000000002794</v>
      </c>
      <c r="H73" s="21">
        <f t="shared" si="35"/>
        <v>2649.5999999999185</v>
      </c>
      <c r="I73" s="21">
        <f t="shared" si="35"/>
        <v>2134.3999999997322</v>
      </c>
      <c r="J73" s="21">
        <f t="shared" si="35"/>
        <v>2131.2000000005355</v>
      </c>
      <c r="K73" s="21">
        <f t="shared" si="35"/>
        <v>2409.599999999773</v>
      </c>
      <c r="L73" s="21">
        <f t="shared" si="35"/>
        <v>0</v>
      </c>
      <c r="M73" s="21">
        <f t="shared" si="35"/>
        <v>0</v>
      </c>
      <c r="N73" s="21">
        <f t="shared" si="35"/>
        <v>3596.8000000000757</v>
      </c>
      <c r="O73" s="21">
        <f t="shared" si="35"/>
        <v>2515.2000000001863</v>
      </c>
      <c r="P73" s="21">
        <f t="shared" si="35"/>
        <v>2627.1999999997206</v>
      </c>
      <c r="Q73" s="21">
        <f t="shared" si="35"/>
        <v>2412.7999999996973</v>
      </c>
      <c r="R73" s="21">
        <f t="shared" si="35"/>
        <v>2492.7999999999884</v>
      </c>
      <c r="S73" s="21">
        <f t="shared" si="35"/>
        <v>0</v>
      </c>
      <c r="T73" s="21">
        <f t="shared" si="35"/>
        <v>0</v>
      </c>
      <c r="U73" s="21">
        <f t="shared" si="35"/>
        <v>3139.1999999999825</v>
      </c>
      <c r="V73" s="21">
        <f t="shared" si="35"/>
        <v>2848.0000000003201</v>
      </c>
      <c r="W73" s="21">
        <f t="shared" si="35"/>
        <v>2860.8000000000175</v>
      </c>
      <c r="X73" s="21">
        <f t="shared" si="35"/>
        <v>895.99999999991269</v>
      </c>
      <c r="Y73" s="21">
        <f t="shared" si="35"/>
        <v>-35200</v>
      </c>
      <c r="Z73" s="21">
        <f t="shared" si="35"/>
        <v>0</v>
      </c>
      <c r="AA73" s="21">
        <f t="shared" si="35"/>
        <v>0</v>
      </c>
      <c r="AB73" s="21">
        <f t="shared" si="35"/>
        <v>0</v>
      </c>
      <c r="AC73" s="21">
        <f t="shared" si="35"/>
        <v>0</v>
      </c>
      <c r="AD73" s="21">
        <f t="shared" si="35"/>
        <v>0</v>
      </c>
      <c r="AE73" s="21">
        <f t="shared" si="35"/>
        <v>0</v>
      </c>
      <c r="AF73" s="21">
        <f t="shared" si="35"/>
        <v>0</v>
      </c>
      <c r="AG73" s="21">
        <f t="shared" si="35"/>
        <v>0</v>
      </c>
      <c r="AH73" s="21">
        <f t="shared" si="35"/>
        <v>0</v>
      </c>
      <c r="AI73" s="21">
        <f t="shared" si="35"/>
        <v>0</v>
      </c>
      <c r="AJ73" s="21">
        <f t="shared" si="35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36">(G35-F35)*$D$74</f>
        <v>15000</v>
      </c>
      <c r="H74" s="21">
        <f t="shared" si="36"/>
        <v>15000</v>
      </c>
      <c r="I74" s="21">
        <f t="shared" si="36"/>
        <v>13000</v>
      </c>
      <c r="J74" s="21">
        <f t="shared" si="36"/>
        <v>14000</v>
      </c>
      <c r="K74" s="21">
        <f t="shared" si="36"/>
        <v>14000</v>
      </c>
      <c r="L74" s="21">
        <f t="shared" si="36"/>
        <v>0</v>
      </c>
      <c r="M74" s="21">
        <f t="shared" si="36"/>
        <v>0</v>
      </c>
      <c r="N74" s="21">
        <f t="shared" si="36"/>
        <v>21000</v>
      </c>
      <c r="O74" s="21">
        <f t="shared" si="36"/>
        <v>14000</v>
      </c>
      <c r="P74" s="21">
        <f t="shared" si="36"/>
        <v>16000</v>
      </c>
      <c r="Q74" s="21">
        <f t="shared" si="36"/>
        <v>16000</v>
      </c>
      <c r="R74" s="21">
        <f t="shared" si="36"/>
        <v>14000</v>
      </c>
      <c r="S74" s="21">
        <f t="shared" si="36"/>
        <v>0</v>
      </c>
      <c r="T74" s="21">
        <f t="shared" si="36"/>
        <v>0</v>
      </c>
      <c r="U74" s="21">
        <f t="shared" si="36"/>
        <v>18000</v>
      </c>
      <c r="V74" s="21">
        <f t="shared" si="36"/>
        <v>17000</v>
      </c>
      <c r="W74" s="21">
        <f t="shared" si="36"/>
        <v>16000</v>
      </c>
      <c r="X74" s="21">
        <f t="shared" si="36"/>
        <v>16000</v>
      </c>
      <c r="Y74" s="21">
        <f t="shared" si="36"/>
        <v>12000</v>
      </c>
      <c r="Z74" s="21">
        <f t="shared" si="36"/>
        <v>0</v>
      </c>
      <c r="AA74" s="21">
        <f t="shared" si="36"/>
        <v>0</v>
      </c>
      <c r="AB74" s="21">
        <f t="shared" si="36"/>
        <v>0</v>
      </c>
      <c r="AC74" s="21">
        <f t="shared" si="36"/>
        <v>0</v>
      </c>
      <c r="AD74" s="21">
        <f t="shared" si="36"/>
        <v>0</v>
      </c>
      <c r="AE74" s="21">
        <f t="shared" si="36"/>
        <v>0</v>
      </c>
      <c r="AF74" s="21">
        <f t="shared" si="36"/>
        <v>0</v>
      </c>
      <c r="AG74" s="21">
        <f t="shared" si="36"/>
        <v>0</v>
      </c>
      <c r="AH74" s="21">
        <f t="shared" si="36"/>
        <v>0</v>
      </c>
      <c r="AI74" s="21">
        <f t="shared" si="36"/>
        <v>0</v>
      </c>
      <c r="AJ74" s="21">
        <f t="shared" si="36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37">(G36-F36)*$D$75</f>
        <v>0</v>
      </c>
      <c r="H75" s="21">
        <f t="shared" si="37"/>
        <v>0</v>
      </c>
      <c r="I75" s="21">
        <f t="shared" si="37"/>
        <v>0</v>
      </c>
      <c r="J75" s="21">
        <f t="shared" si="37"/>
        <v>0</v>
      </c>
      <c r="K75" s="21">
        <f t="shared" si="37"/>
        <v>0</v>
      </c>
      <c r="L75" s="21">
        <f t="shared" si="37"/>
        <v>0</v>
      </c>
      <c r="M75" s="21">
        <f t="shared" si="37"/>
        <v>0</v>
      </c>
      <c r="N75" s="21">
        <f t="shared" si="37"/>
        <v>0</v>
      </c>
      <c r="O75" s="21">
        <f t="shared" si="37"/>
        <v>0</v>
      </c>
      <c r="P75" s="21">
        <f t="shared" si="37"/>
        <v>0</v>
      </c>
      <c r="Q75" s="21">
        <f t="shared" si="37"/>
        <v>0</v>
      </c>
      <c r="R75" s="21">
        <f t="shared" si="37"/>
        <v>0</v>
      </c>
      <c r="S75" s="21">
        <f t="shared" si="37"/>
        <v>0</v>
      </c>
      <c r="T75" s="21">
        <f t="shared" si="37"/>
        <v>0</v>
      </c>
      <c r="U75" s="21">
        <f t="shared" si="37"/>
        <v>0</v>
      </c>
      <c r="V75" s="21">
        <f t="shared" si="37"/>
        <v>0</v>
      </c>
      <c r="W75" s="21">
        <f t="shared" si="37"/>
        <v>0</v>
      </c>
      <c r="X75" s="21">
        <f t="shared" si="37"/>
        <v>0</v>
      </c>
      <c r="Y75" s="21">
        <f t="shared" si="37"/>
        <v>0</v>
      </c>
      <c r="Z75" s="21">
        <f t="shared" si="37"/>
        <v>0</v>
      </c>
      <c r="AA75" s="21">
        <f t="shared" si="37"/>
        <v>0</v>
      </c>
      <c r="AB75" s="21">
        <f t="shared" si="37"/>
        <v>0</v>
      </c>
      <c r="AC75" s="21">
        <f t="shared" si="37"/>
        <v>0</v>
      </c>
      <c r="AD75" s="21">
        <f t="shared" si="37"/>
        <v>0</v>
      </c>
      <c r="AE75" s="21">
        <f t="shared" si="37"/>
        <v>0</v>
      </c>
      <c r="AF75" s="21">
        <f t="shared" si="37"/>
        <v>0</v>
      </c>
      <c r="AG75" s="21">
        <f t="shared" si="37"/>
        <v>0</v>
      </c>
      <c r="AH75" s="21">
        <f t="shared" si="37"/>
        <v>0</v>
      </c>
      <c r="AI75" s="21">
        <f t="shared" si="37"/>
        <v>0</v>
      </c>
      <c r="AJ75" s="21">
        <f t="shared" si="37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9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38">SUM(F101:F102)</f>
        <v>0</v>
      </c>
      <c r="G100" s="22">
        <f t="shared" ref="G100:AJ100" si="39">SUM(G101:G102)</f>
        <v>9477.1652600002235</v>
      </c>
      <c r="H100" s="22">
        <f t="shared" si="39"/>
        <v>13307.0799400002</v>
      </c>
      <c r="I100" s="22">
        <f t="shared" si="39"/>
        <v>11730.006740000004</v>
      </c>
      <c r="J100" s="22">
        <f t="shared" si="39"/>
        <v>12376.716939999165</v>
      </c>
      <c r="K100" s="22">
        <f t="shared" si="39"/>
        <v>13120.180200000173</v>
      </c>
      <c r="L100" s="22">
        <f t="shared" si="39"/>
        <v>0</v>
      </c>
      <c r="M100" s="22">
        <f t="shared" si="39"/>
        <v>0</v>
      </c>
      <c r="N100" s="22">
        <f t="shared" si="39"/>
        <v>14807.810720000223</v>
      </c>
      <c r="O100" s="22">
        <f t="shared" si="39"/>
        <v>12659.375880000287</v>
      </c>
      <c r="P100" s="22">
        <f t="shared" si="39"/>
        <v>14177.649980000173</v>
      </c>
      <c r="Q100" s="22">
        <f t="shared" si="39"/>
        <v>13765.094459999917</v>
      </c>
      <c r="R100" s="22">
        <f t="shared" si="39"/>
        <v>12754.7154999994</v>
      </c>
      <c r="S100" s="22">
        <f t="shared" si="39"/>
        <v>0</v>
      </c>
      <c r="T100" s="22">
        <f t="shared" si="39"/>
        <v>0</v>
      </c>
      <c r="U100" s="22">
        <f t="shared" si="39"/>
        <v>11770.994160000557</v>
      </c>
      <c r="V100" s="22">
        <f t="shared" si="39"/>
        <v>15231.61021999938</v>
      </c>
      <c r="W100" s="22">
        <f t="shared" si="39"/>
        <v>14754.277200000137</v>
      </c>
      <c r="X100" s="22">
        <f t="shared" si="39"/>
        <v>14203.174999999765</v>
      </c>
      <c r="Y100" s="22">
        <f t="shared" si="39"/>
        <v>11208.172500000432</v>
      </c>
      <c r="Z100" s="22">
        <f t="shared" si="39"/>
        <v>0</v>
      </c>
      <c r="AA100" s="22">
        <f t="shared" si="39"/>
        <v>0</v>
      </c>
      <c r="AB100" s="22">
        <f t="shared" si="39"/>
        <v>0</v>
      </c>
      <c r="AC100" s="22">
        <f t="shared" si="39"/>
        <v>0</v>
      </c>
      <c r="AD100" s="22">
        <f t="shared" si="39"/>
        <v>0</v>
      </c>
      <c r="AE100" s="22">
        <f t="shared" si="39"/>
        <v>0</v>
      </c>
      <c r="AF100" s="22">
        <f t="shared" si="39"/>
        <v>0</v>
      </c>
      <c r="AG100" s="22">
        <f t="shared" si="39"/>
        <v>0</v>
      </c>
      <c r="AH100" s="22">
        <f t="shared" si="39"/>
        <v>0</v>
      </c>
      <c r="AI100" s="22">
        <f t="shared" si="39"/>
        <v>0</v>
      </c>
      <c r="AJ100" s="22">
        <f t="shared" si="39"/>
        <v>0</v>
      </c>
      <c r="AK100" s="22">
        <f t="shared" ref="AK100:AK102" si="40">SUM(F100:AJ100)</f>
        <v>195344.02470000004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41">SUM(G111,G114:G118)</f>
        <v>5388.1924999998828</v>
      </c>
      <c r="H101" s="22">
        <f t="shared" si="41"/>
        <v>10936.628528428355</v>
      </c>
      <c r="I101" s="22">
        <f t="shared" si="41"/>
        <v>9125.1745850622247</v>
      </c>
      <c r="J101" s="22">
        <f t="shared" si="41"/>
        <v>10005.633651078255</v>
      </c>
      <c r="K101" s="22">
        <f t="shared" si="41"/>
        <v>10906.021219512431</v>
      </c>
      <c r="L101" s="22">
        <f t="shared" si="41"/>
        <v>0</v>
      </c>
      <c r="M101" s="22">
        <f t="shared" si="41"/>
        <v>0</v>
      </c>
      <c r="N101" s="22">
        <f t="shared" si="41"/>
        <v>10431.801240876044</v>
      </c>
      <c r="O101" s="22">
        <f t="shared" si="41"/>
        <v>10391.217857143267</v>
      </c>
      <c r="P101" s="22">
        <f t="shared" si="41"/>
        <v>11898.310058139592</v>
      </c>
      <c r="Q101" s="22">
        <f t="shared" si="41"/>
        <v>11409.935424527983</v>
      </c>
      <c r="R101" s="22">
        <f t="shared" si="41"/>
        <v>10577.202192832461</v>
      </c>
      <c r="S101" s="22">
        <f t="shared" si="41"/>
        <v>0</v>
      </c>
      <c r="T101" s="22">
        <f t="shared" si="41"/>
        <v>0</v>
      </c>
      <c r="U101" s="22">
        <f t="shared" si="41"/>
        <v>7831.6733333338307</v>
      </c>
      <c r="V101" s="22">
        <f t="shared" si="41"/>
        <v>13106.5990700476</v>
      </c>
      <c r="W101" s="22">
        <f t="shared" si="41"/>
        <v>12724.324740260116</v>
      </c>
      <c r="X101" s="22">
        <f t="shared" si="41"/>
        <v>12014.161956521411</v>
      </c>
      <c r="Y101" s="22">
        <f t="shared" si="41"/>
        <v>8505.5169444450548</v>
      </c>
      <c r="Z101" s="22">
        <f t="shared" si="41"/>
        <v>0</v>
      </c>
      <c r="AA101" s="22">
        <f t="shared" si="41"/>
        <v>0</v>
      </c>
      <c r="AB101" s="22">
        <f t="shared" si="41"/>
        <v>0</v>
      </c>
      <c r="AC101" s="22">
        <f t="shared" si="41"/>
        <v>0</v>
      </c>
      <c r="AD101" s="22">
        <f t="shared" si="41"/>
        <v>0</v>
      </c>
      <c r="AE101" s="22">
        <f t="shared" si="41"/>
        <v>0</v>
      </c>
      <c r="AF101" s="22">
        <f t="shared" si="41"/>
        <v>0</v>
      </c>
      <c r="AG101" s="22">
        <f t="shared" si="41"/>
        <v>0</v>
      </c>
      <c r="AH101" s="22">
        <f t="shared" si="41"/>
        <v>0</v>
      </c>
      <c r="AI101" s="22">
        <f t="shared" si="41"/>
        <v>0</v>
      </c>
      <c r="AJ101" s="22">
        <f t="shared" si="41"/>
        <v>0</v>
      </c>
      <c r="AK101" s="22">
        <f t="shared" si="40"/>
        <v>155252.39330220854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42">SUM(G121:G128)</f>
        <v>4088.9727600003407</v>
      </c>
      <c r="H102" s="22">
        <f t="shared" si="42"/>
        <v>2370.4514115718439</v>
      </c>
      <c r="I102" s="22">
        <f t="shared" si="42"/>
        <v>2604.8321549377797</v>
      </c>
      <c r="J102" s="22">
        <f t="shared" si="42"/>
        <v>2371.0832889209109</v>
      </c>
      <c r="K102" s="22">
        <f t="shared" si="42"/>
        <v>2214.1589804877417</v>
      </c>
      <c r="L102" s="22">
        <f t="shared" si="42"/>
        <v>0</v>
      </c>
      <c r="M102" s="22">
        <f t="shared" si="42"/>
        <v>0</v>
      </c>
      <c r="N102" s="22">
        <f t="shared" si="42"/>
        <v>4376.0094791241791</v>
      </c>
      <c r="O102" s="22">
        <f t="shared" si="42"/>
        <v>2268.158022857021</v>
      </c>
      <c r="P102" s="22">
        <f t="shared" si="42"/>
        <v>2279.3399218605809</v>
      </c>
      <c r="Q102" s="22">
        <f t="shared" si="42"/>
        <v>2355.1590354719328</v>
      </c>
      <c r="R102" s="22">
        <f t="shared" si="42"/>
        <v>2177.5133071669393</v>
      </c>
      <c r="S102" s="22">
        <f t="shared" si="42"/>
        <v>0</v>
      </c>
      <c r="T102" s="22">
        <f t="shared" si="42"/>
        <v>0</v>
      </c>
      <c r="U102" s="22">
        <f t="shared" si="42"/>
        <v>3939.3208266667257</v>
      </c>
      <c r="V102" s="22">
        <f t="shared" si="42"/>
        <v>2125.0111499517802</v>
      </c>
      <c r="W102" s="22">
        <f t="shared" si="42"/>
        <v>2029.9524597400218</v>
      </c>
      <c r="X102" s="22">
        <f t="shared" si="42"/>
        <v>2189.0130434783532</v>
      </c>
      <c r="Y102" s="22">
        <f t="shared" si="42"/>
        <v>2702.6555555553768</v>
      </c>
      <c r="Z102" s="22">
        <f t="shared" si="42"/>
        <v>0</v>
      </c>
      <c r="AA102" s="22">
        <f t="shared" si="42"/>
        <v>0</v>
      </c>
      <c r="AB102" s="22">
        <f t="shared" si="42"/>
        <v>0</v>
      </c>
      <c r="AC102" s="22">
        <f t="shared" si="42"/>
        <v>0</v>
      </c>
      <c r="AD102" s="22">
        <f t="shared" si="42"/>
        <v>0</v>
      </c>
      <c r="AE102" s="22">
        <f t="shared" si="42"/>
        <v>0</v>
      </c>
      <c r="AF102" s="22">
        <f t="shared" si="42"/>
        <v>0</v>
      </c>
      <c r="AG102" s="22">
        <f t="shared" si="42"/>
        <v>0</v>
      </c>
      <c r="AH102" s="22">
        <f t="shared" si="42"/>
        <v>0</v>
      </c>
      <c r="AI102" s="22">
        <f t="shared" si="42"/>
        <v>0</v>
      </c>
      <c r="AJ102" s="22">
        <f t="shared" si="42"/>
        <v>0</v>
      </c>
      <c r="AK102" s="22">
        <f t="shared" si="40"/>
        <v>40091.631397791527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29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43">((G33+G34)-(F33+F34))*$D$107</f>
        <v>15436.799999998766</v>
      </c>
      <c r="H107" s="27">
        <f t="shared" si="43"/>
        <v>15155.200000002515</v>
      </c>
      <c r="I107" s="27">
        <f t="shared" si="43"/>
        <v>13996.799999999348</v>
      </c>
      <c r="J107" s="27">
        <f t="shared" si="43"/>
        <v>13660.799999997835</v>
      </c>
      <c r="K107" s="27">
        <f t="shared" si="43"/>
        <v>15155.199999999604</v>
      </c>
      <c r="L107" s="27">
        <f t="shared" si="43"/>
        <v>0</v>
      </c>
      <c r="M107" s="27">
        <f t="shared" si="43"/>
        <v>0</v>
      </c>
      <c r="N107" s="27">
        <f t="shared" si="43"/>
        <v>20598.399999999674</v>
      </c>
      <c r="O107" s="27">
        <f t="shared" si="43"/>
        <v>14880.000000004657</v>
      </c>
      <c r="P107" s="27">
        <f t="shared" si="43"/>
        <v>16492.799999995623</v>
      </c>
      <c r="Q107" s="27">
        <f t="shared" si="43"/>
        <v>15516.800000000512</v>
      </c>
      <c r="R107" s="27">
        <f t="shared" si="43"/>
        <v>14662.400000001071</v>
      </c>
      <c r="S107" s="27">
        <f t="shared" si="43"/>
        <v>0</v>
      </c>
      <c r="T107" s="27">
        <f t="shared" si="43"/>
        <v>0</v>
      </c>
      <c r="U107" s="27">
        <f t="shared" si="43"/>
        <v>18207.999999998719</v>
      </c>
      <c r="V107" s="27">
        <f t="shared" si="43"/>
        <v>20025.600000002305</v>
      </c>
      <c r="W107" s="27">
        <f t="shared" si="43"/>
        <v>13593.599999998696</v>
      </c>
      <c r="X107" s="27">
        <f t="shared" si="43"/>
        <v>13744.000000000233</v>
      </c>
      <c r="Y107" s="27">
        <f t="shared" si="43"/>
        <v>-22400</v>
      </c>
      <c r="Z107" s="27">
        <f t="shared" si="43"/>
        <v>0</v>
      </c>
      <c r="AA107" s="27">
        <f t="shared" si="43"/>
        <v>0</v>
      </c>
      <c r="AB107" s="27">
        <f t="shared" si="43"/>
        <v>0</v>
      </c>
      <c r="AC107" s="27">
        <f t="shared" si="43"/>
        <v>0</v>
      </c>
      <c r="AD107" s="27">
        <f t="shared" si="43"/>
        <v>0</v>
      </c>
      <c r="AE107" s="27">
        <f t="shared" si="43"/>
        <v>0</v>
      </c>
      <c r="AF107" s="27">
        <f t="shared" si="43"/>
        <v>0</v>
      </c>
      <c r="AG107" s="27">
        <f t="shared" si="43"/>
        <v>0</v>
      </c>
      <c r="AH107" s="27">
        <f t="shared" si="43"/>
        <v>0</v>
      </c>
      <c r="AI107" s="27">
        <f t="shared" si="43"/>
        <v>0</v>
      </c>
      <c r="AJ107" s="27">
        <f t="shared" si="43"/>
        <v>0</v>
      </c>
      <c r="AK107" s="27">
        <f>SUM(F107:AJ107)</f>
        <v>198726.39999999956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44">(G37-F37)*$D$108</f>
        <v>599.99999999990905</v>
      </c>
      <c r="H108" s="27">
        <f t="shared" si="44"/>
        <v>2500</v>
      </c>
      <c r="I108" s="27">
        <f t="shared" si="44"/>
        <v>1900.0000000000909</v>
      </c>
      <c r="J108" s="27">
        <f t="shared" si="44"/>
        <v>2299.9999999997272</v>
      </c>
      <c r="K108" s="27">
        <f t="shared" si="44"/>
        <v>2800.0000000001819</v>
      </c>
      <c r="L108" s="27">
        <f t="shared" si="44"/>
        <v>0</v>
      </c>
      <c r="M108" s="27">
        <f t="shared" si="44"/>
        <v>0</v>
      </c>
      <c r="N108" s="27">
        <f t="shared" si="44"/>
        <v>2000</v>
      </c>
      <c r="O108" s="27">
        <f t="shared" si="44"/>
        <v>2500</v>
      </c>
      <c r="P108" s="27">
        <f t="shared" si="44"/>
        <v>3000</v>
      </c>
      <c r="Q108" s="27">
        <f t="shared" si="44"/>
        <v>2699.9999999998181</v>
      </c>
      <c r="R108" s="27">
        <f t="shared" si="44"/>
        <v>2500</v>
      </c>
      <c r="S108" s="27">
        <f t="shared" si="44"/>
        <v>0</v>
      </c>
      <c r="T108" s="27">
        <f t="shared" si="44"/>
        <v>0</v>
      </c>
      <c r="U108" s="27">
        <f t="shared" si="44"/>
        <v>1300.0000000001819</v>
      </c>
      <c r="V108" s="27">
        <f t="shared" si="44"/>
        <v>3699.9999999998181</v>
      </c>
      <c r="W108" s="27">
        <f t="shared" si="44"/>
        <v>3400.0000000000909</v>
      </c>
      <c r="X108" s="27">
        <f t="shared" si="44"/>
        <v>3000</v>
      </c>
      <c r="Y108" s="27">
        <f t="shared" si="44"/>
        <v>1700.0000000002728</v>
      </c>
      <c r="Z108" s="27">
        <f t="shared" si="44"/>
        <v>0</v>
      </c>
      <c r="AA108" s="27">
        <f t="shared" si="44"/>
        <v>0</v>
      </c>
      <c r="AB108" s="27">
        <f t="shared" si="44"/>
        <v>0</v>
      </c>
      <c r="AC108" s="27">
        <f t="shared" si="44"/>
        <v>0</v>
      </c>
      <c r="AD108" s="27">
        <f t="shared" si="44"/>
        <v>0</v>
      </c>
      <c r="AE108" s="27">
        <f t="shared" si="44"/>
        <v>0</v>
      </c>
      <c r="AF108" s="27">
        <f t="shared" si="44"/>
        <v>0</v>
      </c>
      <c r="AG108" s="27">
        <f t="shared" si="44"/>
        <v>0</v>
      </c>
      <c r="AH108" s="27">
        <f t="shared" si="44"/>
        <v>0</v>
      </c>
      <c r="AI108" s="27">
        <f t="shared" si="44"/>
        <v>0</v>
      </c>
      <c r="AJ108" s="27">
        <f t="shared" si="44"/>
        <v>0</v>
      </c>
      <c r="AK108" s="27">
        <f t="shared" ref="AK108:AK130" si="45">SUM(F108:AJ108)</f>
        <v>35900.000000000087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46">SUM(G111:G118)</f>
        <v>5758.19249999983</v>
      </c>
      <c r="H109" s="27">
        <f t="shared" si="46"/>
        <v>12626.628528428493</v>
      </c>
      <c r="I109" s="27">
        <f t="shared" si="46"/>
        <v>10295.174585062126</v>
      </c>
      <c r="J109" s="27">
        <f t="shared" si="46"/>
        <v>11585.633651078238</v>
      </c>
      <c r="K109" s="27">
        <f t="shared" si="46"/>
        <v>12826.02121951239</v>
      </c>
      <c r="L109" s="27">
        <f t="shared" si="46"/>
        <v>0</v>
      </c>
      <c r="M109" s="27">
        <f t="shared" si="46"/>
        <v>0</v>
      </c>
      <c r="N109" s="27">
        <f t="shared" si="46"/>
        <v>11701.80124087611</v>
      </c>
      <c r="O109" s="27">
        <f t="shared" si="46"/>
        <v>12001.217857143252</v>
      </c>
      <c r="P109" s="27">
        <f t="shared" si="46"/>
        <v>13958.310058139594</v>
      </c>
      <c r="Q109" s="27">
        <f t="shared" si="46"/>
        <v>13279.93542452793</v>
      </c>
      <c r="R109" s="27">
        <f t="shared" si="46"/>
        <v>12187.202192832472</v>
      </c>
      <c r="S109" s="27">
        <f t="shared" si="46"/>
        <v>0</v>
      </c>
      <c r="T109" s="27">
        <f t="shared" si="46"/>
        <v>0</v>
      </c>
      <c r="U109" s="27">
        <f t="shared" si="46"/>
        <v>8711.673333333998</v>
      </c>
      <c r="V109" s="27">
        <f t="shared" si="46"/>
        <v>15716.599070047614</v>
      </c>
      <c r="W109" s="27">
        <f t="shared" si="46"/>
        <v>15104.324740260054</v>
      </c>
      <c r="X109" s="27">
        <f t="shared" si="46"/>
        <v>14114.161956521435</v>
      </c>
      <c r="Y109" s="27">
        <f t="shared" si="46"/>
        <v>9385.5169444449948</v>
      </c>
      <c r="Z109" s="27">
        <f t="shared" si="46"/>
        <v>0</v>
      </c>
      <c r="AA109" s="27">
        <f t="shared" si="46"/>
        <v>0</v>
      </c>
      <c r="AB109" s="27">
        <f t="shared" si="46"/>
        <v>0</v>
      </c>
      <c r="AC109" s="27">
        <f t="shared" si="46"/>
        <v>0</v>
      </c>
      <c r="AD109" s="27">
        <f t="shared" si="46"/>
        <v>0</v>
      </c>
      <c r="AE109" s="27">
        <f t="shared" si="46"/>
        <v>0</v>
      </c>
      <c r="AF109" s="27">
        <f t="shared" si="46"/>
        <v>0</v>
      </c>
      <c r="AG109" s="27">
        <f t="shared" si="46"/>
        <v>0</v>
      </c>
      <c r="AH109" s="27">
        <f t="shared" si="46"/>
        <v>0</v>
      </c>
      <c r="AI109" s="27">
        <f t="shared" si="46"/>
        <v>0</v>
      </c>
      <c r="AJ109" s="27">
        <f t="shared" si="46"/>
        <v>0</v>
      </c>
      <c r="AK109" s="27">
        <f t="shared" si="45"/>
        <v>179252.39330220854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45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47">IF(F135=0,((F37-E37))*$D$111,(((F37-E37)*0.8))*$D$111)</f>
        <v>0</v>
      </c>
      <c r="G111" s="27">
        <f t="shared" si="47"/>
        <v>599.99999999990905</v>
      </c>
      <c r="H111" s="27">
        <f t="shared" si="47"/>
        <v>2500</v>
      </c>
      <c r="I111" s="27">
        <f t="shared" si="47"/>
        <v>1900.0000000000909</v>
      </c>
      <c r="J111" s="27">
        <f t="shared" si="47"/>
        <v>2299.9999999997272</v>
      </c>
      <c r="K111" s="27">
        <f t="shared" si="47"/>
        <v>2800.0000000001819</v>
      </c>
      <c r="L111" s="27">
        <f t="shared" si="47"/>
        <v>0</v>
      </c>
      <c r="M111" s="27">
        <f t="shared" si="47"/>
        <v>0</v>
      </c>
      <c r="N111" s="27">
        <f t="shared" si="47"/>
        <v>2000</v>
      </c>
      <c r="O111" s="27">
        <f t="shared" si="47"/>
        <v>2500</v>
      </c>
      <c r="P111" s="27">
        <f t="shared" si="47"/>
        <v>3000</v>
      </c>
      <c r="Q111" s="27">
        <f t="shared" si="47"/>
        <v>2699.9999999998181</v>
      </c>
      <c r="R111" s="27">
        <f t="shared" si="47"/>
        <v>2500</v>
      </c>
      <c r="S111" s="27">
        <f t="shared" si="47"/>
        <v>0</v>
      </c>
      <c r="T111" s="27">
        <f t="shared" si="47"/>
        <v>0</v>
      </c>
      <c r="U111" s="27">
        <f t="shared" si="47"/>
        <v>1300.0000000001819</v>
      </c>
      <c r="V111" s="27">
        <f t="shared" si="47"/>
        <v>3699.9999999998181</v>
      </c>
      <c r="W111" s="27">
        <f t="shared" si="47"/>
        <v>3400.0000000000909</v>
      </c>
      <c r="X111" s="27">
        <f t="shared" si="47"/>
        <v>3000</v>
      </c>
      <c r="Y111" s="27">
        <f t="shared" si="47"/>
        <v>1700.0000000002728</v>
      </c>
      <c r="Z111" s="27">
        <f t="shared" si="47"/>
        <v>0</v>
      </c>
      <c r="AA111" s="27">
        <f t="shared" si="47"/>
        <v>0</v>
      </c>
      <c r="AB111" s="27">
        <f t="shared" si="47"/>
        <v>0</v>
      </c>
      <c r="AC111" s="27">
        <f t="shared" si="47"/>
        <v>0</v>
      </c>
      <c r="AD111" s="27">
        <f t="shared" si="47"/>
        <v>0</v>
      </c>
      <c r="AE111" s="27">
        <f t="shared" si="47"/>
        <v>0</v>
      </c>
      <c r="AF111" s="27">
        <f t="shared" si="47"/>
        <v>0</v>
      </c>
      <c r="AG111" s="27">
        <f t="shared" si="47"/>
        <v>0</v>
      </c>
      <c r="AH111" s="27">
        <f t="shared" si="47"/>
        <v>0</v>
      </c>
      <c r="AI111" s="27">
        <f t="shared" si="47"/>
        <v>0</v>
      </c>
      <c r="AJ111" s="27">
        <f t="shared" si="47"/>
        <v>0</v>
      </c>
      <c r="AK111" s="27">
        <f t="shared" si="45"/>
        <v>35900.000000000087</v>
      </c>
    </row>
    <row r="112" spans="1:38">
      <c r="B112" s="58" t="s">
        <v>77</v>
      </c>
      <c r="C112" s="26"/>
      <c r="D112" s="26">
        <v>1000</v>
      </c>
      <c r="E112" s="27"/>
      <c r="F112" s="27">
        <f>(F38-E38)*$D$112</f>
        <v>0</v>
      </c>
      <c r="G112" s="27">
        <f t="shared" ref="G112:AJ112" si="48">(G38-F38)*$D$112</f>
        <v>299.99999999995453</v>
      </c>
      <c r="H112" s="27">
        <f t="shared" si="48"/>
        <v>1600.0000000001364</v>
      </c>
      <c r="I112" s="27">
        <f t="shared" si="48"/>
        <v>1099.9999999999091</v>
      </c>
      <c r="J112" s="27">
        <f t="shared" si="48"/>
        <v>1500</v>
      </c>
      <c r="K112" s="27">
        <f t="shared" si="48"/>
        <v>1799.9999999999545</v>
      </c>
      <c r="L112" s="27">
        <f t="shared" si="48"/>
        <v>0</v>
      </c>
      <c r="M112" s="27">
        <f t="shared" si="48"/>
        <v>0</v>
      </c>
      <c r="N112" s="27">
        <f t="shared" si="48"/>
        <v>1200.0000000000455</v>
      </c>
      <c r="O112" s="27">
        <f t="shared" si="48"/>
        <v>1500</v>
      </c>
      <c r="P112" s="27">
        <f t="shared" si="48"/>
        <v>2000</v>
      </c>
      <c r="Q112" s="27">
        <f t="shared" si="48"/>
        <v>1799.9999999999545</v>
      </c>
      <c r="R112" s="27">
        <f t="shared" si="48"/>
        <v>1500</v>
      </c>
      <c r="S112" s="27">
        <f t="shared" si="48"/>
        <v>0</v>
      </c>
      <c r="T112" s="27">
        <f t="shared" si="48"/>
        <v>0</v>
      </c>
      <c r="U112" s="27">
        <f t="shared" si="48"/>
        <v>800.0000000001819</v>
      </c>
      <c r="V112" s="27">
        <f t="shared" si="48"/>
        <v>2500</v>
      </c>
      <c r="W112" s="27">
        <f t="shared" si="48"/>
        <v>2299.9999999999545</v>
      </c>
      <c r="X112" s="27">
        <f t="shared" si="48"/>
        <v>2000</v>
      </c>
      <c r="Y112" s="27">
        <f t="shared" si="48"/>
        <v>799.99999999995453</v>
      </c>
      <c r="Z112" s="27">
        <f t="shared" si="48"/>
        <v>0</v>
      </c>
      <c r="AA112" s="27">
        <f t="shared" si="48"/>
        <v>0</v>
      </c>
      <c r="AB112" s="27">
        <f t="shared" si="48"/>
        <v>0</v>
      </c>
      <c r="AC112" s="27">
        <f t="shared" si="48"/>
        <v>0</v>
      </c>
      <c r="AD112" s="27">
        <f t="shared" si="48"/>
        <v>0</v>
      </c>
      <c r="AE112" s="27">
        <f t="shared" si="48"/>
        <v>0</v>
      </c>
      <c r="AF112" s="27">
        <f t="shared" si="48"/>
        <v>0</v>
      </c>
      <c r="AG112" s="27">
        <f t="shared" si="48"/>
        <v>0</v>
      </c>
      <c r="AH112" s="27">
        <f t="shared" si="48"/>
        <v>0</v>
      </c>
      <c r="AI112" s="27">
        <f t="shared" si="48"/>
        <v>0</v>
      </c>
      <c r="AJ112" s="27">
        <f t="shared" si="48"/>
        <v>0</v>
      </c>
      <c r="AK112" s="27">
        <f t="shared" si="45"/>
        <v>22700.000000000051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49">(G39-F39)*$D$113</f>
        <v>69.999999999993179</v>
      </c>
      <c r="H113" s="27">
        <f t="shared" si="49"/>
        <v>90.000000000003411</v>
      </c>
      <c r="I113" s="27">
        <f t="shared" si="49"/>
        <v>69.999999999993179</v>
      </c>
      <c r="J113" s="27">
        <f t="shared" si="49"/>
        <v>79.999999999984084</v>
      </c>
      <c r="K113" s="27">
        <f t="shared" si="49"/>
        <v>120.00000000000455</v>
      </c>
      <c r="L113" s="27">
        <f t="shared" si="49"/>
        <v>0</v>
      </c>
      <c r="M113" s="27">
        <f t="shared" si="49"/>
        <v>0</v>
      </c>
      <c r="N113" s="27">
        <f t="shared" si="49"/>
        <v>70.0000000000216</v>
      </c>
      <c r="O113" s="27">
        <f t="shared" si="49"/>
        <v>109.99999999998522</v>
      </c>
      <c r="P113" s="27">
        <f t="shared" si="49"/>
        <v>60.000000000002274</v>
      </c>
      <c r="Q113" s="27">
        <f t="shared" si="49"/>
        <v>69.999999999993179</v>
      </c>
      <c r="R113" s="27">
        <f t="shared" si="49"/>
        <v>110.00000000001364</v>
      </c>
      <c r="S113" s="27">
        <f t="shared" si="49"/>
        <v>0</v>
      </c>
      <c r="T113" s="27">
        <f t="shared" si="49"/>
        <v>0</v>
      </c>
      <c r="U113" s="27">
        <f t="shared" si="49"/>
        <v>79.999999999984084</v>
      </c>
      <c r="V113" s="27">
        <f t="shared" si="49"/>
        <v>110.00000000001364</v>
      </c>
      <c r="W113" s="27">
        <f t="shared" si="49"/>
        <v>79.999999999984084</v>
      </c>
      <c r="X113" s="27">
        <f t="shared" si="49"/>
        <v>100.00000000002274</v>
      </c>
      <c r="Y113" s="27">
        <f t="shared" si="49"/>
        <v>79.999999999984084</v>
      </c>
      <c r="Z113" s="27">
        <f t="shared" si="49"/>
        <v>0</v>
      </c>
      <c r="AA113" s="27">
        <f t="shared" si="49"/>
        <v>0</v>
      </c>
      <c r="AB113" s="27">
        <f t="shared" si="49"/>
        <v>0</v>
      </c>
      <c r="AC113" s="27">
        <f t="shared" si="49"/>
        <v>0</v>
      </c>
      <c r="AD113" s="27">
        <f t="shared" si="49"/>
        <v>0</v>
      </c>
      <c r="AE113" s="27">
        <f t="shared" si="49"/>
        <v>0</v>
      </c>
      <c r="AF113" s="27">
        <f t="shared" si="49"/>
        <v>0</v>
      </c>
      <c r="AG113" s="27">
        <f t="shared" si="49"/>
        <v>0</v>
      </c>
      <c r="AH113" s="27">
        <f t="shared" si="49"/>
        <v>0</v>
      </c>
      <c r="AI113" s="27">
        <f t="shared" si="49"/>
        <v>0</v>
      </c>
      <c r="AJ113" s="27">
        <f t="shared" si="49"/>
        <v>0</v>
      </c>
      <c r="AK113" s="27">
        <f t="shared" si="45"/>
        <v>1299.9999999999829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50">IFERROR(81%*(G44-F44)*$D$114,0)</f>
        <v>1943.9999999998895</v>
      </c>
      <c r="H114" s="27">
        <f t="shared" si="50"/>
        <v>1458.0000000001473</v>
      </c>
      <c r="I114" s="27">
        <f t="shared" si="50"/>
        <v>1376.9999999998529</v>
      </c>
      <c r="J114" s="27">
        <f t="shared" si="50"/>
        <v>1296.0000000001107</v>
      </c>
      <c r="K114" s="27">
        <f t="shared" si="50"/>
        <v>1215</v>
      </c>
      <c r="L114" s="27">
        <f t="shared" si="50"/>
        <v>0</v>
      </c>
      <c r="M114" s="27">
        <f t="shared" si="50"/>
        <v>0</v>
      </c>
      <c r="N114" s="27">
        <f t="shared" si="50"/>
        <v>2348.9999999998895</v>
      </c>
      <c r="O114" s="27">
        <f t="shared" si="50"/>
        <v>1053.0000000001473</v>
      </c>
      <c r="P114" s="27">
        <f t="shared" si="50"/>
        <v>1215</v>
      </c>
      <c r="Q114" s="27">
        <f t="shared" si="50"/>
        <v>1295.9999999999263</v>
      </c>
      <c r="R114" s="27">
        <f t="shared" si="50"/>
        <v>1295.9999999999263</v>
      </c>
      <c r="S114" s="27">
        <f t="shared" si="50"/>
        <v>0</v>
      </c>
      <c r="T114" s="27">
        <f t="shared" si="50"/>
        <v>0</v>
      </c>
      <c r="U114" s="27">
        <f t="shared" si="50"/>
        <v>2349.0000000000741</v>
      </c>
      <c r="V114" s="27">
        <f t="shared" si="50"/>
        <v>890.99999999992644</v>
      </c>
      <c r="W114" s="27">
        <f t="shared" si="50"/>
        <v>1863.0000000001473</v>
      </c>
      <c r="X114" s="27">
        <f t="shared" si="50"/>
        <v>1295.9999999999263</v>
      </c>
      <c r="Y114" s="27">
        <f t="shared" si="50"/>
        <v>1215</v>
      </c>
      <c r="Z114" s="27">
        <f t="shared" si="50"/>
        <v>0</v>
      </c>
      <c r="AA114" s="27">
        <f t="shared" si="50"/>
        <v>0</v>
      </c>
      <c r="AB114" s="27">
        <f t="shared" si="50"/>
        <v>0</v>
      </c>
      <c r="AC114" s="27">
        <f t="shared" si="50"/>
        <v>0</v>
      </c>
      <c r="AD114" s="27">
        <f t="shared" si="50"/>
        <v>0</v>
      </c>
      <c r="AE114" s="27">
        <f t="shared" si="50"/>
        <v>0</v>
      </c>
      <c r="AF114" s="27">
        <f t="shared" si="50"/>
        <v>0</v>
      </c>
      <c r="AG114" s="27">
        <f t="shared" si="50"/>
        <v>0</v>
      </c>
      <c r="AH114" s="27">
        <f t="shared" si="50"/>
        <v>0</v>
      </c>
      <c r="AI114" s="27">
        <f t="shared" si="50"/>
        <v>0</v>
      </c>
      <c r="AJ114" s="27">
        <f t="shared" si="50"/>
        <v>0</v>
      </c>
      <c r="AK114" s="27">
        <f t="shared" si="45"/>
        <v>22112.999999999964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51">(G54-F54)*$D$115</f>
        <v>980.00000000001819</v>
      </c>
      <c r="H115" s="27">
        <f t="shared" si="51"/>
        <v>1529.9999999999727</v>
      </c>
      <c r="I115" s="27">
        <f t="shared" si="51"/>
        <v>1329.9999999999841</v>
      </c>
      <c r="J115" s="27">
        <f t="shared" si="51"/>
        <v>1430.0000000000068</v>
      </c>
      <c r="K115" s="27">
        <f t="shared" si="51"/>
        <v>1590.0000000000318</v>
      </c>
      <c r="L115" s="27">
        <f t="shared" si="51"/>
        <v>0</v>
      </c>
      <c r="M115" s="27">
        <f t="shared" si="51"/>
        <v>0</v>
      </c>
      <c r="N115" s="27">
        <f t="shared" si="51"/>
        <v>1759.9999999999909</v>
      </c>
      <c r="O115" s="27">
        <f t="shared" si="51"/>
        <v>1310.0000000000023</v>
      </c>
      <c r="P115" s="27">
        <f t="shared" si="51"/>
        <v>1569.9999999999932</v>
      </c>
      <c r="Q115" s="27">
        <f t="shared" si="51"/>
        <v>1720.0000000000273</v>
      </c>
      <c r="R115" s="27">
        <f t="shared" si="51"/>
        <v>1569.9999999999932</v>
      </c>
      <c r="S115" s="27">
        <f t="shared" si="51"/>
        <v>0</v>
      </c>
      <c r="T115" s="27">
        <f t="shared" si="51"/>
        <v>0</v>
      </c>
      <c r="U115" s="27">
        <f t="shared" si="51"/>
        <v>1129.9999999999955</v>
      </c>
      <c r="V115" s="27">
        <f t="shared" si="51"/>
        <v>1699.9999999999886</v>
      </c>
      <c r="W115" s="27">
        <f t="shared" si="51"/>
        <v>1540.0000000000205</v>
      </c>
      <c r="X115" s="27">
        <f t="shared" si="51"/>
        <v>1709.9999999999795</v>
      </c>
      <c r="Y115" s="27">
        <f t="shared" si="51"/>
        <v>1409.9999999999682</v>
      </c>
      <c r="Z115" s="27">
        <f t="shared" si="51"/>
        <v>0</v>
      </c>
      <c r="AA115" s="27">
        <f t="shared" si="51"/>
        <v>0</v>
      </c>
      <c r="AB115" s="27">
        <f t="shared" si="51"/>
        <v>0</v>
      </c>
      <c r="AC115" s="27">
        <f t="shared" si="51"/>
        <v>0</v>
      </c>
      <c r="AD115" s="27">
        <f t="shared" si="51"/>
        <v>0</v>
      </c>
      <c r="AE115" s="27">
        <f t="shared" si="51"/>
        <v>0</v>
      </c>
      <c r="AF115" s="27">
        <f t="shared" si="51"/>
        <v>0</v>
      </c>
      <c r="AG115" s="27">
        <f t="shared" si="51"/>
        <v>0</v>
      </c>
      <c r="AH115" s="27">
        <f t="shared" si="51"/>
        <v>0</v>
      </c>
      <c r="AI115" s="27">
        <f t="shared" si="51"/>
        <v>0</v>
      </c>
      <c r="AJ115" s="27">
        <f t="shared" si="51"/>
        <v>0</v>
      </c>
      <c r="AK115" s="27">
        <f t="shared" si="45"/>
        <v>22279.999999999971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52">(G51-F51)*$D$116</f>
        <v>135.99999999999568</v>
      </c>
      <c r="H116" s="27">
        <f t="shared" si="52"/>
        <v>181.00000000000449</v>
      </c>
      <c r="I116" s="27">
        <f t="shared" si="52"/>
        <v>181.99999999999505</v>
      </c>
      <c r="J116" s="27">
        <f t="shared" si="52"/>
        <v>181.00000000000449</v>
      </c>
      <c r="K116" s="27">
        <f t="shared" si="52"/>
        <v>179.00000000000205</v>
      </c>
      <c r="L116" s="27">
        <f t="shared" si="52"/>
        <v>0</v>
      </c>
      <c r="M116" s="27">
        <f t="shared" si="52"/>
        <v>0</v>
      </c>
      <c r="N116" s="27">
        <f t="shared" si="52"/>
        <v>234.99999999999943</v>
      </c>
      <c r="O116" s="27">
        <f t="shared" si="52"/>
        <v>170.99999999999937</v>
      </c>
      <c r="P116" s="27">
        <f t="shared" si="52"/>
        <v>182.99999999999983</v>
      </c>
      <c r="Q116" s="27">
        <f t="shared" si="52"/>
        <v>174.99999999999716</v>
      </c>
      <c r="R116" s="27">
        <f t="shared" si="52"/>
        <v>176.9999999999996</v>
      </c>
      <c r="S116" s="27">
        <f t="shared" si="52"/>
        <v>0</v>
      </c>
      <c r="T116" s="27">
        <f t="shared" si="52"/>
        <v>0</v>
      </c>
      <c r="U116" s="27">
        <f t="shared" si="52"/>
        <v>140.99999999999824</v>
      </c>
      <c r="V116" s="27">
        <f t="shared" si="52"/>
        <v>202.00000000000529</v>
      </c>
      <c r="W116" s="27">
        <f t="shared" si="52"/>
        <v>180.99999999999739</v>
      </c>
      <c r="X116" s="27">
        <f t="shared" si="52"/>
        <v>182.00000000000216</v>
      </c>
      <c r="Y116" s="27">
        <f t="shared" si="52"/>
        <v>175.99999999999483</v>
      </c>
      <c r="Z116" s="27">
        <f t="shared" si="52"/>
        <v>0</v>
      </c>
      <c r="AA116" s="27">
        <f t="shared" si="52"/>
        <v>0</v>
      </c>
      <c r="AB116" s="27">
        <f t="shared" si="52"/>
        <v>0</v>
      </c>
      <c r="AC116" s="27">
        <f t="shared" si="52"/>
        <v>0</v>
      </c>
      <c r="AD116" s="27">
        <f t="shared" si="52"/>
        <v>0</v>
      </c>
      <c r="AE116" s="27">
        <f t="shared" si="52"/>
        <v>0</v>
      </c>
      <c r="AF116" s="27">
        <f t="shared" si="52"/>
        <v>0</v>
      </c>
      <c r="AG116" s="27">
        <f t="shared" si="52"/>
        <v>0</v>
      </c>
      <c r="AH116" s="27">
        <f t="shared" si="52"/>
        <v>0</v>
      </c>
      <c r="AI116" s="27">
        <f t="shared" si="52"/>
        <v>0</v>
      </c>
      <c r="AJ116" s="27">
        <f t="shared" si="52"/>
        <v>0</v>
      </c>
      <c r="AK116" s="27">
        <f t="shared" si="45"/>
        <v>2681.9999999999955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53">2/8*(G48-F48)</f>
        <v>0.19250000000000966</v>
      </c>
      <c r="H117" s="27">
        <f t="shared" si="53"/>
        <v>6.9999999999993179E-2</v>
      </c>
      <c r="I117" s="27">
        <f t="shared" si="53"/>
        <v>7.5000000000002842E-2</v>
      </c>
      <c r="J117" s="27">
        <f t="shared" si="53"/>
        <v>7.2499999999990905E-2</v>
      </c>
      <c r="K117" s="27">
        <f t="shared" si="53"/>
        <v>7.000000000000739E-2</v>
      </c>
      <c r="L117" s="27">
        <f t="shared" si="53"/>
        <v>0</v>
      </c>
      <c r="M117" s="27">
        <f t="shared" si="53"/>
        <v>0</v>
      </c>
      <c r="N117" s="27">
        <f t="shared" si="53"/>
        <v>0.20999999999999375</v>
      </c>
      <c r="O117" s="27">
        <f t="shared" si="53"/>
        <v>7.5000000000002842E-2</v>
      </c>
      <c r="P117" s="27">
        <f t="shared" si="53"/>
        <v>7.7500000000000568E-2</v>
      </c>
      <c r="Q117" s="27">
        <f t="shared" si="53"/>
        <v>6.7499999999995453E-2</v>
      </c>
      <c r="R117" s="27">
        <f t="shared" si="53"/>
        <v>7.2500000000005116E-2</v>
      </c>
      <c r="S117" s="27">
        <f t="shared" si="53"/>
        <v>0</v>
      </c>
      <c r="T117" s="27">
        <f t="shared" si="53"/>
        <v>0</v>
      </c>
      <c r="U117" s="27">
        <f t="shared" si="53"/>
        <v>0.21500000000000341</v>
      </c>
      <c r="V117" s="27">
        <f t="shared" si="53"/>
        <v>7.2499999999990905E-2</v>
      </c>
      <c r="W117" s="27">
        <f t="shared" si="53"/>
        <v>6.5000000000011937E-2</v>
      </c>
      <c r="X117" s="27">
        <f t="shared" si="53"/>
        <v>7.4999999999988631E-2</v>
      </c>
      <c r="Y117" s="27">
        <f t="shared" si="53"/>
        <v>7.2500000000005116E-2</v>
      </c>
      <c r="Z117" s="27">
        <f t="shared" si="53"/>
        <v>0</v>
      </c>
      <c r="AA117" s="27">
        <f t="shared" si="53"/>
        <v>0</v>
      </c>
      <c r="AB117" s="27">
        <f t="shared" si="53"/>
        <v>0</v>
      </c>
      <c r="AC117" s="27">
        <f t="shared" si="53"/>
        <v>0</v>
      </c>
      <c r="AD117" s="27">
        <f t="shared" si="53"/>
        <v>0</v>
      </c>
      <c r="AE117" s="27">
        <f t="shared" si="53"/>
        <v>0</v>
      </c>
      <c r="AF117" s="27">
        <f t="shared" si="53"/>
        <v>0</v>
      </c>
      <c r="AG117" s="27">
        <f t="shared" si="53"/>
        <v>0</v>
      </c>
      <c r="AH117" s="27">
        <f t="shared" si="53"/>
        <v>0</v>
      </c>
      <c r="AI117" s="27">
        <f t="shared" si="53"/>
        <v>0</v>
      </c>
      <c r="AJ117" s="27">
        <f t="shared" si="53"/>
        <v>0</v>
      </c>
      <c r="AK117" s="27">
        <f t="shared" si="45"/>
        <v>1.4825000000000017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54">IFERROR((F108/(F108+F122))*((F50-E50)*$D$118),0)</f>
        <v>0</v>
      </c>
      <c r="G118" s="27">
        <f t="shared" si="54"/>
        <v>1728.0000000000698</v>
      </c>
      <c r="H118" s="27">
        <f t="shared" si="54"/>
        <v>5267.5585284282297</v>
      </c>
      <c r="I118" s="27">
        <f t="shared" si="54"/>
        <v>4336.0995850623012</v>
      </c>
      <c r="J118" s="27">
        <f t="shared" si="54"/>
        <v>4798.5611510784047</v>
      </c>
      <c r="K118" s="27">
        <f t="shared" si="54"/>
        <v>5121.9512195122161</v>
      </c>
      <c r="L118" s="27">
        <f t="shared" si="54"/>
        <v>0</v>
      </c>
      <c r="M118" s="27">
        <f t="shared" si="54"/>
        <v>0</v>
      </c>
      <c r="N118" s="27">
        <f t="shared" si="54"/>
        <v>4087.5912408761642</v>
      </c>
      <c r="O118" s="27">
        <f t="shared" si="54"/>
        <v>5357.1428571431197</v>
      </c>
      <c r="P118" s="27">
        <f t="shared" si="54"/>
        <v>5930.232558139599</v>
      </c>
      <c r="Q118" s="27">
        <f t="shared" si="54"/>
        <v>5518.8679245282137</v>
      </c>
      <c r="R118" s="27">
        <f t="shared" si="54"/>
        <v>5034.1296928325401</v>
      </c>
      <c r="S118" s="27">
        <f t="shared" si="54"/>
        <v>0</v>
      </c>
      <c r="T118" s="27">
        <f t="shared" si="54"/>
        <v>0</v>
      </c>
      <c r="U118" s="27">
        <f t="shared" si="54"/>
        <v>2911.4583333335813</v>
      </c>
      <c r="V118" s="27">
        <f t="shared" si="54"/>
        <v>6613.5265700478622</v>
      </c>
      <c r="W118" s="27">
        <f t="shared" si="54"/>
        <v>5740.2597402598594</v>
      </c>
      <c r="X118" s="27">
        <f t="shared" si="54"/>
        <v>5826.0869565215044</v>
      </c>
      <c r="Y118" s="27">
        <f t="shared" si="54"/>
        <v>4004.44444444482</v>
      </c>
      <c r="Z118" s="27">
        <f t="shared" si="54"/>
        <v>0</v>
      </c>
      <c r="AA118" s="27">
        <f t="shared" si="54"/>
        <v>0</v>
      </c>
      <c r="AB118" s="27">
        <f t="shared" si="54"/>
        <v>0</v>
      </c>
      <c r="AC118" s="27">
        <f t="shared" si="54"/>
        <v>0</v>
      </c>
      <c r="AD118" s="27">
        <f t="shared" si="54"/>
        <v>0</v>
      </c>
      <c r="AE118" s="27">
        <f t="shared" si="54"/>
        <v>0</v>
      </c>
      <c r="AF118" s="27">
        <f t="shared" si="54"/>
        <v>0</v>
      </c>
      <c r="AG118" s="27">
        <f t="shared" si="54"/>
        <v>0</v>
      </c>
      <c r="AH118" s="27">
        <f t="shared" si="54"/>
        <v>0</v>
      </c>
      <c r="AI118" s="27">
        <f t="shared" si="54"/>
        <v>0</v>
      </c>
      <c r="AJ118" s="27">
        <f t="shared" si="54"/>
        <v>0</v>
      </c>
      <c r="AK118" s="27">
        <f t="shared" si="45"/>
        <v>72275.910802208484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45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55">SUM(G121:G128)</f>
        <v>4088.9727600003407</v>
      </c>
      <c r="H120" s="27">
        <f t="shared" si="55"/>
        <v>2370.4514115718439</v>
      </c>
      <c r="I120" s="27">
        <f t="shared" si="55"/>
        <v>2604.8321549377797</v>
      </c>
      <c r="J120" s="27">
        <f t="shared" si="55"/>
        <v>2371.0832889209109</v>
      </c>
      <c r="K120" s="27">
        <f t="shared" si="55"/>
        <v>2214.1589804877417</v>
      </c>
      <c r="L120" s="27">
        <f t="shared" si="55"/>
        <v>0</v>
      </c>
      <c r="M120" s="27">
        <f t="shared" si="55"/>
        <v>0</v>
      </c>
      <c r="N120" s="27">
        <f t="shared" si="55"/>
        <v>4376.0094791241791</v>
      </c>
      <c r="O120" s="27">
        <f t="shared" si="55"/>
        <v>2268.158022857021</v>
      </c>
      <c r="P120" s="27">
        <f t="shared" si="55"/>
        <v>2279.3399218605809</v>
      </c>
      <c r="Q120" s="27">
        <f t="shared" si="55"/>
        <v>2355.1590354719328</v>
      </c>
      <c r="R120" s="27">
        <f t="shared" si="55"/>
        <v>2177.5133071669393</v>
      </c>
      <c r="S120" s="27">
        <f t="shared" si="55"/>
        <v>0</v>
      </c>
      <c r="T120" s="27">
        <f t="shared" si="55"/>
        <v>0</v>
      </c>
      <c r="U120" s="27">
        <f t="shared" si="55"/>
        <v>3939.3208266667257</v>
      </c>
      <c r="V120" s="27">
        <f t="shared" si="55"/>
        <v>2125.0111499517802</v>
      </c>
      <c r="W120" s="27">
        <f t="shared" si="55"/>
        <v>2029.9524597400218</v>
      </c>
      <c r="X120" s="27">
        <f t="shared" si="55"/>
        <v>2189.0130434783532</v>
      </c>
      <c r="Y120" s="27">
        <f t="shared" si="55"/>
        <v>2702.6555555553768</v>
      </c>
      <c r="Z120" s="27">
        <f t="shared" si="55"/>
        <v>0</v>
      </c>
      <c r="AA120" s="27">
        <f t="shared" si="55"/>
        <v>0</v>
      </c>
      <c r="AB120" s="27">
        <f t="shared" si="55"/>
        <v>0</v>
      </c>
      <c r="AC120" s="27">
        <f t="shared" si="55"/>
        <v>0</v>
      </c>
      <c r="AD120" s="27">
        <f t="shared" si="55"/>
        <v>0</v>
      </c>
      <c r="AE120" s="27">
        <f t="shared" si="55"/>
        <v>0</v>
      </c>
      <c r="AF120" s="27">
        <f t="shared" si="55"/>
        <v>0</v>
      </c>
      <c r="AG120" s="27">
        <f t="shared" si="55"/>
        <v>0</v>
      </c>
      <c r="AH120" s="27">
        <f t="shared" si="55"/>
        <v>0</v>
      </c>
      <c r="AI120" s="27">
        <f t="shared" si="55"/>
        <v>0</v>
      </c>
      <c r="AJ120" s="27">
        <f t="shared" si="55"/>
        <v>0</v>
      </c>
      <c r="AK120" s="27">
        <f t="shared" si="45"/>
        <v>40091.631397791527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56">IF(F135=0,((0))*$D$121,(((F37-E37)*0.2)*$D$121))</f>
        <v>0</v>
      </c>
      <c r="G121" s="27">
        <f t="shared" si="56"/>
        <v>0</v>
      </c>
      <c r="H121" s="27">
        <f t="shared" si="56"/>
        <v>0</v>
      </c>
      <c r="I121" s="27">
        <f t="shared" si="56"/>
        <v>0</v>
      </c>
      <c r="J121" s="27">
        <f t="shared" si="56"/>
        <v>0</v>
      </c>
      <c r="K121" s="27">
        <f t="shared" si="56"/>
        <v>0</v>
      </c>
      <c r="L121" s="27">
        <f t="shared" si="56"/>
        <v>0</v>
      </c>
      <c r="M121" s="27">
        <f t="shared" si="56"/>
        <v>0</v>
      </c>
      <c r="N121" s="27">
        <f t="shared" si="56"/>
        <v>0</v>
      </c>
      <c r="O121" s="27">
        <f t="shared" si="56"/>
        <v>0</v>
      </c>
      <c r="P121" s="27">
        <f t="shared" si="56"/>
        <v>0</v>
      </c>
      <c r="Q121" s="27">
        <f t="shared" si="56"/>
        <v>0</v>
      </c>
      <c r="R121" s="27">
        <f t="shared" si="56"/>
        <v>0</v>
      </c>
      <c r="S121" s="27">
        <f t="shared" si="56"/>
        <v>0</v>
      </c>
      <c r="T121" s="27">
        <f t="shared" si="56"/>
        <v>0</v>
      </c>
      <c r="U121" s="27">
        <f t="shared" si="56"/>
        <v>0</v>
      </c>
      <c r="V121" s="27">
        <f t="shared" si="56"/>
        <v>0</v>
      </c>
      <c r="W121" s="27">
        <f t="shared" si="56"/>
        <v>0</v>
      </c>
      <c r="X121" s="27">
        <f t="shared" si="56"/>
        <v>0</v>
      </c>
      <c r="Y121" s="27">
        <f t="shared" si="56"/>
        <v>0</v>
      </c>
      <c r="Z121" s="27">
        <f t="shared" si="56"/>
        <v>0</v>
      </c>
      <c r="AA121" s="27">
        <f t="shared" si="56"/>
        <v>0</v>
      </c>
      <c r="AB121" s="27">
        <f t="shared" si="56"/>
        <v>0</v>
      </c>
      <c r="AC121" s="27">
        <f t="shared" si="56"/>
        <v>0</v>
      </c>
      <c r="AD121" s="27">
        <f t="shared" si="56"/>
        <v>0</v>
      </c>
      <c r="AE121" s="27">
        <f t="shared" si="56"/>
        <v>0</v>
      </c>
      <c r="AF121" s="27">
        <f t="shared" si="56"/>
        <v>0</v>
      </c>
      <c r="AG121" s="27">
        <f t="shared" si="56"/>
        <v>0</v>
      </c>
      <c r="AH121" s="27">
        <f t="shared" si="56"/>
        <v>0</v>
      </c>
      <c r="AI121" s="27">
        <f t="shared" si="56"/>
        <v>0</v>
      </c>
      <c r="AJ121" s="27">
        <f t="shared" si="56"/>
        <v>0</v>
      </c>
      <c r="AK121" s="27">
        <f t="shared" si="45"/>
        <v>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57">(G43-F43)*$D$122</f>
        <v>649.99999999997726</v>
      </c>
      <c r="H122" s="27">
        <f t="shared" si="57"/>
        <v>490.00000000000909</v>
      </c>
      <c r="I122" s="27">
        <f t="shared" si="57"/>
        <v>509.99999999999091</v>
      </c>
      <c r="J122" s="27">
        <f t="shared" si="57"/>
        <v>480.00000000001819</v>
      </c>
      <c r="K122" s="27">
        <f t="shared" si="57"/>
        <v>480.00000000001819</v>
      </c>
      <c r="L122" s="27">
        <f t="shared" si="57"/>
        <v>0</v>
      </c>
      <c r="M122" s="27">
        <f t="shared" si="57"/>
        <v>0</v>
      </c>
      <c r="N122" s="27">
        <f t="shared" si="57"/>
        <v>740.00000000000909</v>
      </c>
      <c r="O122" s="27">
        <f t="shared" si="57"/>
        <v>439.99999999994088</v>
      </c>
      <c r="P122" s="27">
        <f t="shared" si="57"/>
        <v>440.00000000005457</v>
      </c>
      <c r="Q122" s="27">
        <f t="shared" si="57"/>
        <v>480.00000000001819</v>
      </c>
      <c r="R122" s="27">
        <f t="shared" si="57"/>
        <v>429.99999999994998</v>
      </c>
      <c r="S122" s="27">
        <f t="shared" si="57"/>
        <v>0</v>
      </c>
      <c r="T122" s="27">
        <f t="shared" si="57"/>
        <v>0</v>
      </c>
      <c r="U122" s="27">
        <f t="shared" si="57"/>
        <v>620.00000000000455</v>
      </c>
      <c r="V122" s="27">
        <f t="shared" si="57"/>
        <v>440.00000000005457</v>
      </c>
      <c r="W122" s="27">
        <f t="shared" si="57"/>
        <v>449.99999999993179</v>
      </c>
      <c r="X122" s="27">
        <f t="shared" si="57"/>
        <v>450.00000000004547</v>
      </c>
      <c r="Y122" s="27">
        <f t="shared" si="57"/>
        <v>549.99999999995453</v>
      </c>
      <c r="Z122" s="27">
        <f t="shared" si="57"/>
        <v>0</v>
      </c>
      <c r="AA122" s="27">
        <f t="shared" si="57"/>
        <v>0</v>
      </c>
      <c r="AB122" s="27">
        <f t="shared" si="57"/>
        <v>0</v>
      </c>
      <c r="AC122" s="27">
        <f t="shared" si="57"/>
        <v>0</v>
      </c>
      <c r="AD122" s="27">
        <f t="shared" si="57"/>
        <v>0</v>
      </c>
      <c r="AE122" s="27">
        <f t="shared" si="57"/>
        <v>0</v>
      </c>
      <c r="AF122" s="27">
        <f t="shared" si="57"/>
        <v>0</v>
      </c>
      <c r="AG122" s="27">
        <f t="shared" si="57"/>
        <v>0</v>
      </c>
      <c r="AH122" s="27">
        <f t="shared" si="57"/>
        <v>0</v>
      </c>
      <c r="AI122" s="27">
        <f t="shared" si="57"/>
        <v>0</v>
      </c>
      <c r="AJ122" s="27">
        <f t="shared" si="57"/>
        <v>0</v>
      </c>
      <c r="AK122" s="27">
        <f t="shared" si="45"/>
        <v>7649.9999999999773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58">(G42-F42)*$D$123</f>
        <v>470.00000000002728</v>
      </c>
      <c r="H123" s="27">
        <f t="shared" si="58"/>
        <v>469.9999999999136</v>
      </c>
      <c r="I123" s="27">
        <f t="shared" si="58"/>
        <v>520.0000000000955</v>
      </c>
      <c r="J123" s="27">
        <f t="shared" si="58"/>
        <v>490.00000000000909</v>
      </c>
      <c r="K123" s="27">
        <f t="shared" si="58"/>
        <v>449.99999999993179</v>
      </c>
      <c r="L123" s="27">
        <f t="shared" si="58"/>
        <v>0</v>
      </c>
      <c r="M123" s="27">
        <f t="shared" si="58"/>
        <v>0</v>
      </c>
      <c r="N123" s="27">
        <f t="shared" si="58"/>
        <v>899.99999999997726</v>
      </c>
      <c r="O123" s="27">
        <f t="shared" si="58"/>
        <v>470.00000000002728</v>
      </c>
      <c r="P123" s="27">
        <f t="shared" si="58"/>
        <v>549.99999999995453</v>
      </c>
      <c r="Q123" s="27">
        <f t="shared" si="58"/>
        <v>510.00000000010459</v>
      </c>
      <c r="R123" s="27">
        <f t="shared" si="58"/>
        <v>489.99999999989541</v>
      </c>
      <c r="S123" s="27">
        <f t="shared" si="58"/>
        <v>0</v>
      </c>
      <c r="T123" s="27">
        <f t="shared" si="58"/>
        <v>0</v>
      </c>
      <c r="U123" s="27">
        <f t="shared" si="58"/>
        <v>770.0000000000955</v>
      </c>
      <c r="V123" s="27">
        <f t="shared" si="58"/>
        <v>509.99999999999091</v>
      </c>
      <c r="W123" s="27">
        <f t="shared" si="58"/>
        <v>449.99999999993179</v>
      </c>
      <c r="X123" s="27">
        <f t="shared" si="58"/>
        <v>450.00000000004547</v>
      </c>
      <c r="Y123" s="27">
        <f t="shared" si="58"/>
        <v>500</v>
      </c>
      <c r="Z123" s="27">
        <f t="shared" si="58"/>
        <v>0</v>
      </c>
      <c r="AA123" s="27">
        <f t="shared" si="58"/>
        <v>0</v>
      </c>
      <c r="AB123" s="27">
        <f t="shared" si="58"/>
        <v>0</v>
      </c>
      <c r="AC123" s="27">
        <f t="shared" si="58"/>
        <v>0</v>
      </c>
      <c r="AD123" s="27">
        <f t="shared" si="58"/>
        <v>0</v>
      </c>
      <c r="AE123" s="27">
        <f t="shared" si="58"/>
        <v>0</v>
      </c>
      <c r="AF123" s="27">
        <f t="shared" si="58"/>
        <v>0</v>
      </c>
      <c r="AG123" s="27">
        <f t="shared" si="58"/>
        <v>0</v>
      </c>
      <c r="AH123" s="27">
        <f t="shared" si="58"/>
        <v>0</v>
      </c>
      <c r="AI123" s="27">
        <f t="shared" si="58"/>
        <v>0</v>
      </c>
      <c r="AJ123" s="27">
        <f t="shared" si="58"/>
        <v>0</v>
      </c>
      <c r="AK123" s="27">
        <f t="shared" si="45"/>
        <v>8000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59">(G53-F53)*$D$124</f>
        <v>50.000000000011369</v>
      </c>
      <c r="H124" s="27">
        <f t="shared" si="59"/>
        <v>9.9999999999909051</v>
      </c>
      <c r="I124" s="27">
        <f t="shared" si="59"/>
        <v>19.99999999998181</v>
      </c>
      <c r="J124" s="27">
        <f t="shared" si="59"/>
        <v>10.000000000047748</v>
      </c>
      <c r="K124" s="27">
        <f t="shared" si="59"/>
        <v>19.99999999998181</v>
      </c>
      <c r="L124" s="27">
        <f t="shared" si="59"/>
        <v>0</v>
      </c>
      <c r="M124" s="27">
        <f t="shared" si="59"/>
        <v>0</v>
      </c>
      <c r="N124" s="27">
        <f t="shared" si="59"/>
        <v>50.000000000011369</v>
      </c>
      <c r="O124" s="27">
        <f t="shared" si="59"/>
        <v>19.99999999998181</v>
      </c>
      <c r="P124" s="27">
        <f t="shared" si="59"/>
        <v>9.9999999999909051</v>
      </c>
      <c r="Q124" s="27">
        <f t="shared" si="59"/>
        <v>20.000000000038654</v>
      </c>
      <c r="R124" s="27">
        <f t="shared" si="59"/>
        <v>19.99999999998181</v>
      </c>
      <c r="S124" s="27">
        <f t="shared" si="59"/>
        <v>0</v>
      </c>
      <c r="T124" s="27">
        <f t="shared" si="59"/>
        <v>0</v>
      </c>
      <c r="U124" s="27">
        <f t="shared" si="59"/>
        <v>50.000000000011369</v>
      </c>
      <c r="V124" s="27">
        <f t="shared" si="59"/>
        <v>9.9999999999909051</v>
      </c>
      <c r="W124" s="27">
        <f t="shared" si="59"/>
        <v>19.99999999998181</v>
      </c>
      <c r="X124" s="27">
        <f t="shared" si="59"/>
        <v>19.99999999998181</v>
      </c>
      <c r="Y124" s="27">
        <f t="shared" si="59"/>
        <v>10.000000000047748</v>
      </c>
      <c r="Z124" s="27">
        <f t="shared" si="59"/>
        <v>0</v>
      </c>
      <c r="AA124" s="27">
        <f t="shared" si="59"/>
        <v>0</v>
      </c>
      <c r="AB124" s="27">
        <f t="shared" si="59"/>
        <v>0</v>
      </c>
      <c r="AC124" s="27">
        <f t="shared" si="59"/>
        <v>0</v>
      </c>
      <c r="AD124" s="27">
        <f t="shared" si="59"/>
        <v>0</v>
      </c>
      <c r="AE124" s="27">
        <f t="shared" si="59"/>
        <v>0</v>
      </c>
      <c r="AF124" s="27">
        <f t="shared" si="59"/>
        <v>0</v>
      </c>
      <c r="AG124" s="27">
        <f t="shared" si="59"/>
        <v>0</v>
      </c>
      <c r="AH124" s="27">
        <f t="shared" si="59"/>
        <v>0</v>
      </c>
      <c r="AI124" s="27">
        <f t="shared" si="59"/>
        <v>0</v>
      </c>
      <c r="AJ124" s="27">
        <f t="shared" si="59"/>
        <v>0</v>
      </c>
      <c r="AK124" s="27">
        <f t="shared" si="45"/>
        <v>340.00000000003183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45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60">IFERROR(81%*(G56-F56)*$D$114,0)</f>
        <v>469.47276000000181</v>
      </c>
      <c r="H126" s="27">
        <f t="shared" si="60"/>
        <v>158.00993999999855</v>
      </c>
      <c r="I126" s="27">
        <f t="shared" si="60"/>
        <v>165.93174000000369</v>
      </c>
      <c r="J126" s="27">
        <f t="shared" si="60"/>
        <v>172.14443999999583</v>
      </c>
      <c r="K126" s="27">
        <f t="shared" si="60"/>
        <v>176.11020000000337</v>
      </c>
      <c r="L126" s="27">
        <f t="shared" si="60"/>
        <v>0</v>
      </c>
      <c r="M126" s="27">
        <f t="shared" si="60"/>
        <v>0</v>
      </c>
      <c r="N126" s="27">
        <f t="shared" si="60"/>
        <v>543.60072000000071</v>
      </c>
      <c r="O126" s="27">
        <f t="shared" si="60"/>
        <v>170.30088000000001</v>
      </c>
      <c r="P126" s="27">
        <f t="shared" si="60"/>
        <v>177.07247999999689</v>
      </c>
      <c r="Q126" s="27">
        <f t="shared" si="60"/>
        <v>161.52695999999949</v>
      </c>
      <c r="R126" s="27">
        <f t="shared" si="60"/>
        <v>154.14300000000048</v>
      </c>
      <c r="S126" s="27">
        <f t="shared" si="60"/>
        <v>0</v>
      </c>
      <c r="T126" s="27">
        <f t="shared" si="60"/>
        <v>0</v>
      </c>
      <c r="U126" s="27">
        <f t="shared" si="60"/>
        <v>465.77916000000351</v>
      </c>
      <c r="V126" s="27">
        <f t="shared" si="60"/>
        <v>161.03771999999731</v>
      </c>
      <c r="W126" s="27">
        <f t="shared" si="60"/>
        <v>155.21220000000031</v>
      </c>
      <c r="X126" s="27">
        <f t="shared" si="60"/>
        <v>170.1000000000007</v>
      </c>
      <c r="Y126" s="27">
        <f t="shared" si="60"/>
        <v>129.59999999999724</v>
      </c>
      <c r="Z126" s="27">
        <f t="shared" si="60"/>
        <v>0</v>
      </c>
      <c r="AA126" s="27">
        <f t="shared" si="60"/>
        <v>0</v>
      </c>
      <c r="AB126" s="27">
        <f t="shared" si="60"/>
        <v>0</v>
      </c>
      <c r="AC126" s="27">
        <f t="shared" si="60"/>
        <v>0</v>
      </c>
      <c r="AD126" s="27">
        <f t="shared" si="60"/>
        <v>0</v>
      </c>
      <c r="AE126" s="27">
        <f t="shared" si="60"/>
        <v>0</v>
      </c>
      <c r="AF126" s="27">
        <f t="shared" si="60"/>
        <v>0</v>
      </c>
      <c r="AG126" s="27">
        <f t="shared" si="60"/>
        <v>0</v>
      </c>
      <c r="AH126" s="27">
        <f t="shared" si="60"/>
        <v>0</v>
      </c>
      <c r="AI126" s="27">
        <f t="shared" si="60"/>
        <v>0</v>
      </c>
      <c r="AJ126" s="27">
        <f t="shared" si="60"/>
        <v>0</v>
      </c>
      <c r="AK126" s="27">
        <f t="shared" si="45"/>
        <v>3430.0422000000003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61">6/8*(G48-F48)*$D$127</f>
        <v>577.50000000002899</v>
      </c>
      <c r="H127" s="27">
        <f t="shared" si="61"/>
        <v>209.99999999997954</v>
      </c>
      <c r="I127" s="27">
        <f t="shared" si="61"/>
        <v>225.00000000000853</v>
      </c>
      <c r="J127" s="27">
        <f t="shared" si="61"/>
        <v>217.49999999997272</v>
      </c>
      <c r="K127" s="27">
        <f t="shared" si="61"/>
        <v>210.00000000002217</v>
      </c>
      <c r="L127" s="27">
        <f t="shared" si="61"/>
        <v>0</v>
      </c>
      <c r="M127" s="27">
        <f t="shared" si="61"/>
        <v>0</v>
      </c>
      <c r="N127" s="27">
        <f t="shared" si="61"/>
        <v>629.99999999998124</v>
      </c>
      <c r="O127" s="27">
        <f t="shared" si="61"/>
        <v>225.00000000000853</v>
      </c>
      <c r="P127" s="27">
        <f t="shared" si="61"/>
        <v>232.50000000000171</v>
      </c>
      <c r="Q127" s="27">
        <f t="shared" si="61"/>
        <v>202.49999999998636</v>
      </c>
      <c r="R127" s="27">
        <f t="shared" si="61"/>
        <v>217.50000000001535</v>
      </c>
      <c r="S127" s="27">
        <f t="shared" si="61"/>
        <v>0</v>
      </c>
      <c r="T127" s="27">
        <f t="shared" si="61"/>
        <v>0</v>
      </c>
      <c r="U127" s="27">
        <f t="shared" si="61"/>
        <v>645.00000000001023</v>
      </c>
      <c r="V127" s="27">
        <f t="shared" si="61"/>
        <v>217.49999999997272</v>
      </c>
      <c r="W127" s="27">
        <f t="shared" si="61"/>
        <v>195.00000000003581</v>
      </c>
      <c r="X127" s="27">
        <f t="shared" si="61"/>
        <v>224.99999999996589</v>
      </c>
      <c r="Y127" s="27">
        <f t="shared" si="61"/>
        <v>217.50000000001535</v>
      </c>
      <c r="Z127" s="27">
        <f t="shared" si="61"/>
        <v>0</v>
      </c>
      <c r="AA127" s="27">
        <f t="shared" si="61"/>
        <v>0</v>
      </c>
      <c r="AB127" s="27">
        <f t="shared" si="61"/>
        <v>0</v>
      </c>
      <c r="AC127" s="27">
        <f t="shared" si="61"/>
        <v>0</v>
      </c>
      <c r="AD127" s="27">
        <f t="shared" si="61"/>
        <v>0</v>
      </c>
      <c r="AE127" s="27">
        <f t="shared" si="61"/>
        <v>0</v>
      </c>
      <c r="AF127" s="27">
        <f t="shared" si="61"/>
        <v>0</v>
      </c>
      <c r="AG127" s="27">
        <f t="shared" si="61"/>
        <v>0</v>
      </c>
      <c r="AH127" s="27">
        <f t="shared" si="61"/>
        <v>0</v>
      </c>
      <c r="AI127" s="27">
        <f t="shared" si="61"/>
        <v>0</v>
      </c>
      <c r="AJ127" s="27">
        <f t="shared" si="61"/>
        <v>0</v>
      </c>
      <c r="AK127" s="27">
        <f t="shared" si="45"/>
        <v>4447.5000000000055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62">IFERROR(SUM(G129:G130),0)</f>
        <v>1872.000000000294</v>
      </c>
      <c r="H128" s="27">
        <f t="shared" si="62"/>
        <v>1032.4414715719522</v>
      </c>
      <c r="I128" s="27">
        <f t="shared" si="62"/>
        <v>1163.900414937699</v>
      </c>
      <c r="J128" s="27">
        <f t="shared" si="62"/>
        <v>1001.4388489208674</v>
      </c>
      <c r="K128" s="27">
        <f t="shared" si="62"/>
        <v>878.04878048778448</v>
      </c>
      <c r="L128" s="27">
        <f t="shared" si="62"/>
        <v>0</v>
      </c>
      <c r="M128" s="27">
        <f t="shared" si="62"/>
        <v>0</v>
      </c>
      <c r="N128" s="27">
        <f t="shared" si="62"/>
        <v>1512.4087591241996</v>
      </c>
      <c r="O128" s="27">
        <f t="shared" si="62"/>
        <v>942.8571428570624</v>
      </c>
      <c r="P128" s="27">
        <f t="shared" si="62"/>
        <v>869.76744186058238</v>
      </c>
      <c r="Q128" s="27">
        <f t="shared" si="62"/>
        <v>981.13207547178581</v>
      </c>
      <c r="R128" s="27">
        <f t="shared" si="62"/>
        <v>865.87030716709626</v>
      </c>
      <c r="S128" s="27">
        <f t="shared" si="62"/>
        <v>0</v>
      </c>
      <c r="T128" s="27">
        <f t="shared" si="62"/>
        <v>0</v>
      </c>
      <c r="U128" s="27">
        <f t="shared" si="62"/>
        <v>1388.5416666666006</v>
      </c>
      <c r="V128" s="27">
        <f t="shared" si="62"/>
        <v>786.47342995177382</v>
      </c>
      <c r="W128" s="27">
        <f t="shared" si="62"/>
        <v>759.74025974014012</v>
      </c>
      <c r="X128" s="27">
        <f t="shared" si="62"/>
        <v>873.91304347831397</v>
      </c>
      <c r="Y128" s="27">
        <f t="shared" si="62"/>
        <v>1295.5555555553619</v>
      </c>
      <c r="Z128" s="27">
        <f t="shared" si="62"/>
        <v>0</v>
      </c>
      <c r="AA128" s="27">
        <f t="shared" si="62"/>
        <v>0</v>
      </c>
      <c r="AB128" s="27">
        <f t="shared" si="62"/>
        <v>0</v>
      </c>
      <c r="AC128" s="27">
        <f t="shared" si="62"/>
        <v>0</v>
      </c>
      <c r="AD128" s="27">
        <f t="shared" si="62"/>
        <v>0</v>
      </c>
      <c r="AE128" s="27">
        <f t="shared" si="62"/>
        <v>0</v>
      </c>
      <c r="AF128" s="27">
        <f t="shared" si="62"/>
        <v>0</v>
      </c>
      <c r="AG128" s="27">
        <f t="shared" si="62"/>
        <v>0</v>
      </c>
      <c r="AH128" s="27">
        <f t="shared" si="62"/>
        <v>0</v>
      </c>
      <c r="AI128" s="27">
        <f t="shared" si="62"/>
        <v>0</v>
      </c>
      <c r="AJ128" s="27">
        <f t="shared" si="62"/>
        <v>0</v>
      </c>
      <c r="AK128" s="27">
        <f t="shared" si="45"/>
        <v>16224.089197791514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63">IF(F135=0,0,(((F37-E37)*0.2))*$D$129)</f>
        <v>0</v>
      </c>
      <c r="G129" s="27">
        <f t="shared" si="63"/>
        <v>0</v>
      </c>
      <c r="H129" s="27">
        <f t="shared" si="63"/>
        <v>0</v>
      </c>
      <c r="I129" s="27">
        <f t="shared" si="63"/>
        <v>0</v>
      </c>
      <c r="J129" s="27">
        <f t="shared" si="63"/>
        <v>0</v>
      </c>
      <c r="K129" s="27">
        <f t="shared" si="63"/>
        <v>0</v>
      </c>
      <c r="L129" s="27">
        <f t="shared" si="63"/>
        <v>0</v>
      </c>
      <c r="M129" s="27">
        <f t="shared" si="63"/>
        <v>0</v>
      </c>
      <c r="N129" s="27">
        <f t="shared" si="63"/>
        <v>0</v>
      </c>
      <c r="O129" s="27">
        <f t="shared" si="63"/>
        <v>0</v>
      </c>
      <c r="P129" s="27">
        <f t="shared" si="63"/>
        <v>0</v>
      </c>
      <c r="Q129" s="27">
        <f t="shared" si="63"/>
        <v>0</v>
      </c>
      <c r="R129" s="27">
        <f t="shared" si="63"/>
        <v>0</v>
      </c>
      <c r="S129" s="27">
        <f t="shared" si="63"/>
        <v>0</v>
      </c>
      <c r="T129" s="27">
        <f t="shared" si="63"/>
        <v>0</v>
      </c>
      <c r="U129" s="27">
        <f t="shared" si="63"/>
        <v>0</v>
      </c>
      <c r="V129" s="27">
        <f t="shared" si="63"/>
        <v>0</v>
      </c>
      <c r="W129" s="27">
        <f t="shared" si="63"/>
        <v>0</v>
      </c>
      <c r="X129" s="27">
        <f t="shared" si="63"/>
        <v>0</v>
      </c>
      <c r="Y129" s="27">
        <f t="shared" si="63"/>
        <v>0</v>
      </c>
      <c r="Z129" s="27">
        <f t="shared" si="63"/>
        <v>0</v>
      </c>
      <c r="AA129" s="27">
        <f t="shared" si="63"/>
        <v>0</v>
      </c>
      <c r="AB129" s="27">
        <f t="shared" si="63"/>
        <v>0</v>
      </c>
      <c r="AC129" s="27">
        <f t="shared" si="63"/>
        <v>0</v>
      </c>
      <c r="AD129" s="27">
        <f t="shared" si="63"/>
        <v>0</v>
      </c>
      <c r="AE129" s="27">
        <f t="shared" si="63"/>
        <v>0</v>
      </c>
      <c r="AF129" s="27">
        <f t="shared" si="63"/>
        <v>0</v>
      </c>
      <c r="AG129" s="27">
        <f t="shared" si="63"/>
        <v>0</v>
      </c>
      <c r="AH129" s="27">
        <f t="shared" si="63"/>
        <v>0</v>
      </c>
      <c r="AI129" s="27">
        <f t="shared" si="63"/>
        <v>0</v>
      </c>
      <c r="AJ129" s="27">
        <f t="shared" si="63"/>
        <v>0</v>
      </c>
      <c r="AK129" s="27">
        <f t="shared" si="45"/>
        <v>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64">IFERROR((F122/(F108+F122))*((F50-E50)*$D$130),0)</f>
        <v>0</v>
      </c>
      <c r="G130" s="27">
        <f t="shared" si="64"/>
        <v>1872.000000000294</v>
      </c>
      <c r="H130" s="27">
        <f t="shared" si="64"/>
        <v>1032.4414715719522</v>
      </c>
      <c r="I130" s="27">
        <f t="shared" si="64"/>
        <v>1163.900414937699</v>
      </c>
      <c r="J130" s="27">
        <f t="shared" si="64"/>
        <v>1001.4388489208674</v>
      </c>
      <c r="K130" s="27">
        <f t="shared" si="64"/>
        <v>878.04878048778448</v>
      </c>
      <c r="L130" s="27">
        <f t="shared" si="64"/>
        <v>0</v>
      </c>
      <c r="M130" s="27">
        <f t="shared" si="64"/>
        <v>0</v>
      </c>
      <c r="N130" s="27">
        <f t="shared" si="64"/>
        <v>1512.4087591241996</v>
      </c>
      <c r="O130" s="27">
        <f t="shared" si="64"/>
        <v>942.8571428570624</v>
      </c>
      <c r="P130" s="27">
        <f t="shared" si="64"/>
        <v>869.76744186058238</v>
      </c>
      <c r="Q130" s="27">
        <f t="shared" si="64"/>
        <v>981.13207547178581</v>
      </c>
      <c r="R130" s="27">
        <f t="shared" si="64"/>
        <v>865.87030716709626</v>
      </c>
      <c r="S130" s="27">
        <f t="shared" si="64"/>
        <v>0</v>
      </c>
      <c r="T130" s="27">
        <f t="shared" si="64"/>
        <v>0</v>
      </c>
      <c r="U130" s="27">
        <f t="shared" si="64"/>
        <v>1388.5416666666006</v>
      </c>
      <c r="V130" s="27">
        <f t="shared" si="64"/>
        <v>786.47342995177382</v>
      </c>
      <c r="W130" s="27">
        <f t="shared" si="64"/>
        <v>759.74025974014012</v>
      </c>
      <c r="X130" s="27">
        <f t="shared" si="64"/>
        <v>873.91304347831397</v>
      </c>
      <c r="Y130" s="27">
        <f t="shared" si="64"/>
        <v>1295.5555555553619</v>
      </c>
      <c r="Z130" s="27">
        <f t="shared" si="64"/>
        <v>0</v>
      </c>
      <c r="AA130" s="27">
        <f t="shared" si="64"/>
        <v>0</v>
      </c>
      <c r="AB130" s="27">
        <f t="shared" si="64"/>
        <v>0</v>
      </c>
      <c r="AC130" s="27">
        <f t="shared" si="64"/>
        <v>0</v>
      </c>
      <c r="AD130" s="27">
        <f t="shared" si="64"/>
        <v>0</v>
      </c>
      <c r="AE130" s="27">
        <f t="shared" si="64"/>
        <v>0</v>
      </c>
      <c r="AF130" s="27">
        <f t="shared" si="64"/>
        <v>0</v>
      </c>
      <c r="AG130" s="27">
        <f t="shared" si="64"/>
        <v>0</v>
      </c>
      <c r="AH130" s="27">
        <f t="shared" si="64"/>
        <v>0</v>
      </c>
      <c r="AI130" s="27">
        <f t="shared" si="64"/>
        <v>0</v>
      </c>
      <c r="AJ130" s="27">
        <f t="shared" si="64"/>
        <v>0</v>
      </c>
      <c r="AK130" s="27">
        <f t="shared" si="45"/>
        <v>16224.089197791514</v>
      </c>
      <c r="AL130" s="7"/>
    </row>
    <row r="131" spans="1:38">
      <c r="A131" s="6"/>
      <c r="B131" s="30"/>
      <c r="C131" s="30"/>
      <c r="D131" s="30"/>
      <c r="E131" s="31"/>
      <c r="F131" s="31">
        <f>AVERAGE(AH111,AB111,AA111,Q111,P111,O111,G111)</f>
        <v>1257.1428571428182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0</v>
      </c>
      <c r="G134" s="57">
        <v>0</v>
      </c>
      <c r="H134" s="57">
        <v>1</v>
      </c>
      <c r="I134" s="57">
        <v>1</v>
      </c>
      <c r="J134" s="57">
        <v>0.83333333333333337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1</v>
      </c>
      <c r="Q134" s="57">
        <v>1</v>
      </c>
      <c r="R134" s="57">
        <v>1</v>
      </c>
      <c r="S134" s="57">
        <v>0.33333333333333331</v>
      </c>
      <c r="T134" s="57">
        <v>0</v>
      </c>
      <c r="U134" s="57">
        <v>0</v>
      </c>
      <c r="V134" s="57">
        <v>0</v>
      </c>
      <c r="W134" s="57">
        <v>1</v>
      </c>
      <c r="X134" s="57">
        <v>1</v>
      </c>
      <c r="Y134" s="57">
        <v>1</v>
      </c>
      <c r="Z134" s="57">
        <v>0.5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  <c r="AJ134" s="57">
        <v>0.33333333333333331</v>
      </c>
      <c r="AK134" s="255">
        <f>[2]Summary!$AR$4</f>
        <v>31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256"/>
    </row>
    <row r="136" spans="1:38">
      <c r="A136" s="6"/>
      <c r="B136" s="51" t="s">
        <v>89</v>
      </c>
      <c r="C136" s="52"/>
      <c r="D136" s="52"/>
      <c r="E136" s="52"/>
      <c r="F136" s="52">
        <v>0</v>
      </c>
      <c r="G136" s="52">
        <v>0</v>
      </c>
      <c r="H136" s="52">
        <v>0</v>
      </c>
      <c r="I136" s="52">
        <v>1</v>
      </c>
      <c r="J136" s="52">
        <v>1</v>
      </c>
      <c r="K136" s="52">
        <v>1</v>
      </c>
      <c r="L136" s="52">
        <v>0</v>
      </c>
      <c r="M136" s="52">
        <v>1</v>
      </c>
      <c r="N136" s="52">
        <v>0</v>
      </c>
      <c r="O136" s="52">
        <v>0</v>
      </c>
      <c r="P136" s="52">
        <v>1</v>
      </c>
      <c r="Q136" s="52">
        <v>1</v>
      </c>
      <c r="R136" s="52">
        <v>1</v>
      </c>
      <c r="S136" s="52">
        <v>1</v>
      </c>
      <c r="T136" s="52">
        <v>1</v>
      </c>
      <c r="U136" s="52"/>
      <c r="V136" s="52"/>
      <c r="W136" s="52">
        <v>1</v>
      </c>
      <c r="X136" s="52">
        <v>1</v>
      </c>
      <c r="Y136" s="52">
        <v>1</v>
      </c>
      <c r="Z136" s="52">
        <v>1</v>
      </c>
      <c r="AA136" s="52">
        <v>1</v>
      </c>
      <c r="AB136" s="52"/>
      <c r="AC136" s="52"/>
      <c r="AD136" s="52">
        <v>1</v>
      </c>
      <c r="AE136" s="52">
        <v>1</v>
      </c>
      <c r="AF136" s="52">
        <v>1</v>
      </c>
      <c r="AG136" s="52">
        <v>1</v>
      </c>
      <c r="AH136" s="52">
        <v>1</v>
      </c>
      <c r="AI136" s="52">
        <v>1</v>
      </c>
      <c r="AJ136" s="52"/>
      <c r="AK136" s="256"/>
    </row>
    <row r="137" spans="1:38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256"/>
    </row>
    <row r="138" spans="1:38" ht="15.75" thickBot="1">
      <c r="A138" s="6"/>
      <c r="B138" s="55" t="s">
        <v>91</v>
      </c>
      <c r="C138" s="56"/>
      <c r="D138" s="56"/>
      <c r="E138" s="56"/>
      <c r="F138" s="209" t="s">
        <v>121</v>
      </c>
      <c r="G138" s="209" t="s">
        <v>121</v>
      </c>
      <c r="H138" s="211" t="s">
        <v>104</v>
      </c>
      <c r="I138" s="229" t="s">
        <v>122</v>
      </c>
      <c r="J138" s="229" t="s">
        <v>122</v>
      </c>
      <c r="K138" s="214" t="s">
        <v>105</v>
      </c>
      <c r="L138" s="209" t="s">
        <v>121</v>
      </c>
      <c r="M138" s="214" t="s">
        <v>105</v>
      </c>
      <c r="N138" s="209" t="s">
        <v>121</v>
      </c>
      <c r="O138" s="209" t="s">
        <v>121</v>
      </c>
      <c r="P138" s="229" t="s">
        <v>122</v>
      </c>
      <c r="Q138" s="229" t="s">
        <v>122</v>
      </c>
      <c r="R138" s="229" t="s">
        <v>122</v>
      </c>
      <c r="S138" s="229" t="s">
        <v>122</v>
      </c>
      <c r="T138" s="214" t="s">
        <v>105</v>
      </c>
      <c r="U138" s="209" t="s">
        <v>121</v>
      </c>
      <c r="V138" s="209" t="s">
        <v>121</v>
      </c>
      <c r="W138" s="229" t="s">
        <v>122</v>
      </c>
      <c r="X138" s="229" t="s">
        <v>122</v>
      </c>
      <c r="Y138" s="229" t="s">
        <v>122</v>
      </c>
      <c r="Z138" s="229" t="s">
        <v>122</v>
      </c>
      <c r="AA138" s="214" t="s">
        <v>105</v>
      </c>
      <c r="AB138" s="209" t="s">
        <v>121</v>
      </c>
      <c r="AC138" s="209" t="s">
        <v>121</v>
      </c>
      <c r="AD138" s="214" t="s">
        <v>105</v>
      </c>
      <c r="AE138" s="214" t="s">
        <v>105</v>
      </c>
      <c r="AF138" s="214" t="s">
        <v>105</v>
      </c>
      <c r="AG138" s="214" t="s">
        <v>105</v>
      </c>
      <c r="AH138" s="214" t="s">
        <v>105</v>
      </c>
      <c r="AI138" s="214" t="s">
        <v>105</v>
      </c>
      <c r="AJ138" s="211" t="s">
        <v>104</v>
      </c>
      <c r="AK138" s="257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 t="shared" ref="F140:AJ140" si="65">IF(F138="OFF",F100,0)</f>
        <v>0</v>
      </c>
      <c r="G140" s="225">
        <f t="shared" si="65"/>
        <v>9477.1652600002235</v>
      </c>
      <c r="H140" s="225">
        <f t="shared" si="65"/>
        <v>0</v>
      </c>
      <c r="I140" s="225">
        <f t="shared" si="65"/>
        <v>0</v>
      </c>
      <c r="J140" s="225">
        <f t="shared" si="65"/>
        <v>0</v>
      </c>
      <c r="K140" s="225">
        <f t="shared" si="65"/>
        <v>0</v>
      </c>
      <c r="L140" s="225">
        <f t="shared" si="65"/>
        <v>0</v>
      </c>
      <c r="M140" s="225">
        <f t="shared" si="65"/>
        <v>0</v>
      </c>
      <c r="N140" s="225">
        <f t="shared" si="65"/>
        <v>14807.810720000223</v>
      </c>
      <c r="O140" s="225">
        <f t="shared" si="65"/>
        <v>12659.375880000287</v>
      </c>
      <c r="P140" s="225">
        <f t="shared" si="65"/>
        <v>0</v>
      </c>
      <c r="Q140" s="225">
        <f t="shared" si="65"/>
        <v>0</v>
      </c>
      <c r="R140" s="225">
        <f t="shared" si="65"/>
        <v>0</v>
      </c>
      <c r="S140" s="225">
        <f t="shared" si="65"/>
        <v>0</v>
      </c>
      <c r="T140" s="225">
        <f t="shared" si="65"/>
        <v>0</v>
      </c>
      <c r="U140" s="225">
        <f t="shared" si="65"/>
        <v>11770.994160000557</v>
      </c>
      <c r="V140" s="225">
        <f t="shared" si="65"/>
        <v>15231.61021999938</v>
      </c>
      <c r="W140" s="225">
        <f t="shared" si="65"/>
        <v>0</v>
      </c>
      <c r="X140" s="225">
        <f t="shared" si="65"/>
        <v>0</v>
      </c>
      <c r="Y140" s="225">
        <f t="shared" si="65"/>
        <v>0</v>
      </c>
      <c r="Z140" s="225">
        <f t="shared" si="65"/>
        <v>0</v>
      </c>
      <c r="AA140" s="225">
        <f t="shared" si="65"/>
        <v>0</v>
      </c>
      <c r="AB140" s="225">
        <f t="shared" si="65"/>
        <v>0</v>
      </c>
      <c r="AC140" s="225">
        <f t="shared" si="65"/>
        <v>0</v>
      </c>
      <c r="AD140" s="225">
        <f t="shared" si="65"/>
        <v>0</v>
      </c>
      <c r="AE140" s="225">
        <f t="shared" si="65"/>
        <v>0</v>
      </c>
      <c r="AF140" s="225">
        <f t="shared" si="65"/>
        <v>0</v>
      </c>
      <c r="AG140" s="225">
        <f t="shared" si="65"/>
        <v>0</v>
      </c>
      <c r="AH140" s="225">
        <f t="shared" si="65"/>
        <v>0</v>
      </c>
      <c r="AI140" s="225">
        <f t="shared" si="65"/>
        <v>0</v>
      </c>
      <c r="AJ140" s="225">
        <f t="shared" si="65"/>
        <v>0</v>
      </c>
      <c r="AK140" s="225">
        <f>SUM(F140:AJ140)</f>
        <v>63946.956240000669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 t="shared" ref="F141:AJ141" si="66">IF(F138="NFI",F100,0)</f>
        <v>0</v>
      </c>
      <c r="G141" s="225">
        <f t="shared" si="66"/>
        <v>0</v>
      </c>
      <c r="H141" s="225">
        <f t="shared" si="66"/>
        <v>13307.0799400002</v>
      </c>
      <c r="I141" s="225">
        <f t="shared" si="66"/>
        <v>0</v>
      </c>
      <c r="J141" s="225">
        <f t="shared" si="66"/>
        <v>0</v>
      </c>
      <c r="K141" s="225">
        <f t="shared" si="66"/>
        <v>0</v>
      </c>
      <c r="L141" s="225">
        <f t="shared" si="66"/>
        <v>0</v>
      </c>
      <c r="M141" s="225">
        <f t="shared" si="66"/>
        <v>0</v>
      </c>
      <c r="N141" s="225">
        <f t="shared" si="66"/>
        <v>0</v>
      </c>
      <c r="O141" s="225">
        <f t="shared" si="66"/>
        <v>0</v>
      </c>
      <c r="P141" s="225">
        <f t="shared" si="66"/>
        <v>0</v>
      </c>
      <c r="Q141" s="225">
        <f t="shared" si="66"/>
        <v>0</v>
      </c>
      <c r="R141" s="225">
        <f t="shared" si="66"/>
        <v>0</v>
      </c>
      <c r="S141" s="225">
        <f t="shared" si="66"/>
        <v>0</v>
      </c>
      <c r="T141" s="225">
        <f t="shared" si="66"/>
        <v>0</v>
      </c>
      <c r="U141" s="225">
        <f t="shared" si="66"/>
        <v>0</v>
      </c>
      <c r="V141" s="225">
        <f t="shared" si="66"/>
        <v>0</v>
      </c>
      <c r="W141" s="225">
        <f t="shared" si="66"/>
        <v>0</v>
      </c>
      <c r="X141" s="225">
        <f t="shared" si="66"/>
        <v>0</v>
      </c>
      <c r="Y141" s="225">
        <f t="shared" si="66"/>
        <v>0</v>
      </c>
      <c r="Z141" s="225">
        <f t="shared" si="66"/>
        <v>0</v>
      </c>
      <c r="AA141" s="225">
        <f t="shared" si="66"/>
        <v>0</v>
      </c>
      <c r="AB141" s="225">
        <f t="shared" si="66"/>
        <v>0</v>
      </c>
      <c r="AC141" s="225">
        <f t="shared" si="66"/>
        <v>0</v>
      </c>
      <c r="AD141" s="225">
        <f t="shared" si="66"/>
        <v>0</v>
      </c>
      <c r="AE141" s="225">
        <f t="shared" si="66"/>
        <v>0</v>
      </c>
      <c r="AF141" s="225">
        <f t="shared" si="66"/>
        <v>0</v>
      </c>
      <c r="AG141" s="225">
        <f t="shared" si="66"/>
        <v>0</v>
      </c>
      <c r="AH141" s="225">
        <f t="shared" si="66"/>
        <v>0</v>
      </c>
      <c r="AI141" s="225">
        <f t="shared" si="66"/>
        <v>0</v>
      </c>
      <c r="AJ141" s="225">
        <f t="shared" si="66"/>
        <v>0</v>
      </c>
      <c r="AK141" s="225">
        <f>SUM(F141:AJ141)</f>
        <v>13307.0799400002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 t="shared" ref="F142:AJ142" si="67">IF(F138="HNI",F100,0)</f>
        <v>0</v>
      </c>
      <c r="G142" s="225">
        <f t="shared" si="67"/>
        <v>0</v>
      </c>
      <c r="H142" s="225">
        <f t="shared" si="67"/>
        <v>0</v>
      </c>
      <c r="I142" s="225">
        <f t="shared" si="67"/>
        <v>0</v>
      </c>
      <c r="J142" s="225">
        <f t="shared" si="67"/>
        <v>0</v>
      </c>
      <c r="K142" s="225">
        <f t="shared" si="67"/>
        <v>13120.180200000173</v>
      </c>
      <c r="L142" s="225">
        <f t="shared" si="67"/>
        <v>0</v>
      </c>
      <c r="M142" s="225">
        <f t="shared" si="67"/>
        <v>0</v>
      </c>
      <c r="N142" s="225">
        <f t="shared" si="67"/>
        <v>0</v>
      </c>
      <c r="O142" s="225">
        <f t="shared" si="67"/>
        <v>0</v>
      </c>
      <c r="P142" s="225">
        <f t="shared" si="67"/>
        <v>0</v>
      </c>
      <c r="Q142" s="225">
        <f t="shared" si="67"/>
        <v>0</v>
      </c>
      <c r="R142" s="225">
        <f t="shared" si="67"/>
        <v>0</v>
      </c>
      <c r="S142" s="225">
        <f t="shared" si="67"/>
        <v>0</v>
      </c>
      <c r="T142" s="225">
        <f t="shared" si="67"/>
        <v>0</v>
      </c>
      <c r="U142" s="225">
        <f t="shared" si="67"/>
        <v>0</v>
      </c>
      <c r="V142" s="225">
        <f t="shared" si="67"/>
        <v>0</v>
      </c>
      <c r="W142" s="225">
        <f t="shared" si="67"/>
        <v>0</v>
      </c>
      <c r="X142" s="225">
        <f t="shared" si="67"/>
        <v>0</v>
      </c>
      <c r="Y142" s="225">
        <f t="shared" si="67"/>
        <v>0</v>
      </c>
      <c r="Z142" s="225">
        <f t="shared" si="67"/>
        <v>0</v>
      </c>
      <c r="AA142" s="225">
        <f t="shared" si="67"/>
        <v>0</v>
      </c>
      <c r="AB142" s="225">
        <f t="shared" si="67"/>
        <v>0</v>
      </c>
      <c r="AC142" s="225">
        <f t="shared" si="67"/>
        <v>0</v>
      </c>
      <c r="AD142" s="225">
        <f t="shared" si="67"/>
        <v>0</v>
      </c>
      <c r="AE142" s="225">
        <f t="shared" si="67"/>
        <v>0</v>
      </c>
      <c r="AF142" s="225">
        <f t="shared" si="67"/>
        <v>0</v>
      </c>
      <c r="AG142" s="225">
        <f t="shared" si="67"/>
        <v>0</v>
      </c>
      <c r="AH142" s="225">
        <f t="shared" si="67"/>
        <v>0</v>
      </c>
      <c r="AI142" s="225">
        <f t="shared" si="67"/>
        <v>0</v>
      </c>
      <c r="AJ142" s="225">
        <f t="shared" si="67"/>
        <v>0</v>
      </c>
      <c r="AK142" s="225">
        <f>SUM(F142:AJ142)</f>
        <v>13120.180200000173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 t="shared" ref="F143:AJ143" si="68">IF(F138="NFI &amp; HNI",F100,0)</f>
        <v>0</v>
      </c>
      <c r="G143" s="225">
        <f t="shared" si="68"/>
        <v>0</v>
      </c>
      <c r="H143" s="225">
        <f t="shared" si="68"/>
        <v>0</v>
      </c>
      <c r="I143" s="225">
        <f t="shared" si="68"/>
        <v>11730.006740000004</v>
      </c>
      <c r="J143" s="225">
        <f t="shared" si="68"/>
        <v>12376.716939999165</v>
      </c>
      <c r="K143" s="225">
        <f t="shared" si="68"/>
        <v>0</v>
      </c>
      <c r="L143" s="225">
        <f t="shared" si="68"/>
        <v>0</v>
      </c>
      <c r="M143" s="225">
        <f t="shared" si="68"/>
        <v>0</v>
      </c>
      <c r="N143" s="225">
        <f t="shared" si="68"/>
        <v>0</v>
      </c>
      <c r="O143" s="225">
        <f t="shared" si="68"/>
        <v>0</v>
      </c>
      <c r="P143" s="225">
        <f t="shared" si="68"/>
        <v>14177.649980000173</v>
      </c>
      <c r="Q143" s="225">
        <f t="shared" si="68"/>
        <v>13765.094459999917</v>
      </c>
      <c r="R143" s="225">
        <f t="shared" si="68"/>
        <v>12754.7154999994</v>
      </c>
      <c r="S143" s="225">
        <f t="shared" si="68"/>
        <v>0</v>
      </c>
      <c r="T143" s="225">
        <f t="shared" si="68"/>
        <v>0</v>
      </c>
      <c r="U143" s="225">
        <f t="shared" si="68"/>
        <v>0</v>
      </c>
      <c r="V143" s="225">
        <f t="shared" si="68"/>
        <v>0</v>
      </c>
      <c r="W143" s="225">
        <f t="shared" si="68"/>
        <v>14754.277200000137</v>
      </c>
      <c r="X143" s="225">
        <f t="shared" si="68"/>
        <v>14203.174999999765</v>
      </c>
      <c r="Y143" s="225">
        <f t="shared" si="68"/>
        <v>11208.172500000432</v>
      </c>
      <c r="Z143" s="225">
        <f t="shared" si="68"/>
        <v>0</v>
      </c>
      <c r="AA143" s="225">
        <f t="shared" si="68"/>
        <v>0</v>
      </c>
      <c r="AB143" s="225">
        <f t="shared" si="68"/>
        <v>0</v>
      </c>
      <c r="AC143" s="225">
        <f t="shared" si="68"/>
        <v>0</v>
      </c>
      <c r="AD143" s="225">
        <f t="shared" si="68"/>
        <v>0</v>
      </c>
      <c r="AE143" s="225">
        <f t="shared" si="68"/>
        <v>0</v>
      </c>
      <c r="AF143" s="225">
        <f t="shared" si="68"/>
        <v>0</v>
      </c>
      <c r="AG143" s="225">
        <f t="shared" si="68"/>
        <v>0</v>
      </c>
      <c r="AH143" s="225">
        <f t="shared" si="68"/>
        <v>0</v>
      </c>
      <c r="AI143" s="225">
        <f t="shared" si="68"/>
        <v>0</v>
      </c>
      <c r="AJ143" s="225">
        <f t="shared" si="68"/>
        <v>0</v>
      </c>
      <c r="AK143" s="225">
        <f>SUM(F143:AJ143)</f>
        <v>104969.80831999901</v>
      </c>
    </row>
    <row r="144" spans="1:38" ht="45">
      <c r="A144" s="6"/>
      <c r="B144" s="12"/>
      <c r="C144" s="12"/>
      <c r="D144" s="12"/>
      <c r="E144" s="226" t="s">
        <v>124</v>
      </c>
      <c r="F144" s="225">
        <f t="shared" ref="F144:AJ144" si="69">IF(AND(F134=0,OR(F3="Mon",F3="Tue",F3="Wed",F3="Thu",F3="Fri")),F109,0)</f>
        <v>0</v>
      </c>
      <c r="G144" s="225">
        <f t="shared" si="69"/>
        <v>5758.19249999983</v>
      </c>
      <c r="H144" s="225">
        <f t="shared" si="69"/>
        <v>0</v>
      </c>
      <c r="I144" s="225">
        <f t="shared" si="69"/>
        <v>0</v>
      </c>
      <c r="J144" s="225">
        <f t="shared" si="69"/>
        <v>0</v>
      </c>
      <c r="K144" s="225">
        <f t="shared" si="69"/>
        <v>12826.02121951239</v>
      </c>
      <c r="L144" s="225">
        <f t="shared" si="69"/>
        <v>0</v>
      </c>
      <c r="M144" s="225">
        <f t="shared" si="69"/>
        <v>0</v>
      </c>
      <c r="N144" s="225">
        <f t="shared" si="69"/>
        <v>11701.80124087611</v>
      </c>
      <c r="O144" s="225">
        <f t="shared" si="69"/>
        <v>12001.217857143252</v>
      </c>
      <c r="P144" s="225">
        <f t="shared" si="69"/>
        <v>0</v>
      </c>
      <c r="Q144" s="225">
        <f t="shared" si="69"/>
        <v>0</v>
      </c>
      <c r="R144" s="225">
        <f t="shared" si="69"/>
        <v>0</v>
      </c>
      <c r="S144" s="225">
        <f t="shared" si="69"/>
        <v>0</v>
      </c>
      <c r="T144" s="225">
        <f t="shared" si="69"/>
        <v>0</v>
      </c>
      <c r="U144" s="225">
        <f t="shared" si="69"/>
        <v>8711.673333333998</v>
      </c>
      <c r="V144" s="225">
        <f t="shared" si="69"/>
        <v>15716.599070047614</v>
      </c>
      <c r="W144" s="225">
        <f t="shared" si="69"/>
        <v>0</v>
      </c>
      <c r="X144" s="225">
        <f t="shared" si="69"/>
        <v>0</v>
      </c>
      <c r="Y144" s="225">
        <f t="shared" si="69"/>
        <v>0</v>
      </c>
      <c r="Z144" s="225">
        <f t="shared" si="69"/>
        <v>0</v>
      </c>
      <c r="AA144" s="225">
        <f t="shared" si="69"/>
        <v>0</v>
      </c>
      <c r="AB144" s="225">
        <f t="shared" si="69"/>
        <v>0</v>
      </c>
      <c r="AC144" s="225">
        <f t="shared" si="69"/>
        <v>0</v>
      </c>
      <c r="AD144" s="225">
        <f t="shared" si="69"/>
        <v>0</v>
      </c>
      <c r="AE144" s="225">
        <f t="shared" si="69"/>
        <v>0</v>
      </c>
      <c r="AF144" s="225">
        <f t="shared" si="69"/>
        <v>0</v>
      </c>
      <c r="AG144" s="225">
        <f t="shared" si="69"/>
        <v>0</v>
      </c>
      <c r="AH144" s="225">
        <f t="shared" si="69"/>
        <v>0</v>
      </c>
      <c r="AI144" s="225">
        <f t="shared" si="69"/>
        <v>0</v>
      </c>
      <c r="AJ144" s="225">
        <f t="shared" si="69"/>
        <v>0</v>
      </c>
      <c r="AK144" s="225">
        <f>SUM(F144:AJ144)</f>
        <v>66715.505220913183</v>
      </c>
    </row>
    <row r="145" spans="1:23">
      <c r="A145" s="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36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36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36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36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36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36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36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36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36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36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36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36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36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36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36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36" outlineLevel="1">
      <c r="A176" s="33"/>
      <c r="B176" s="63" t="s">
        <v>95</v>
      </c>
      <c r="C176" s="36"/>
      <c r="D176" s="36"/>
      <c r="E176" s="37">
        <f>E148</f>
        <v>0</v>
      </c>
      <c r="F176" s="37">
        <f>F51-E51</f>
        <v>0</v>
      </c>
      <c r="G176" s="37">
        <f t="shared" ref="G176:AJ176" si="70">G51-F51</f>
        <v>0.13599999999999568</v>
      </c>
      <c r="H176" s="37">
        <f t="shared" si="70"/>
        <v>0.18100000000000449</v>
      </c>
      <c r="I176" s="37">
        <f t="shared" si="70"/>
        <v>0.18199999999999505</v>
      </c>
      <c r="J176" s="37">
        <f t="shared" si="70"/>
        <v>0.18100000000000449</v>
      </c>
      <c r="K176" s="37">
        <f t="shared" si="70"/>
        <v>0.17900000000000205</v>
      </c>
      <c r="L176" s="37">
        <f t="shared" si="70"/>
        <v>0</v>
      </c>
      <c r="M176" s="37">
        <f t="shared" si="70"/>
        <v>0</v>
      </c>
      <c r="N176" s="37">
        <f t="shared" si="70"/>
        <v>0.23499999999999943</v>
      </c>
      <c r="O176" s="37">
        <f t="shared" si="70"/>
        <v>0.17099999999999937</v>
      </c>
      <c r="P176" s="37">
        <f t="shared" si="70"/>
        <v>0.18299999999999983</v>
      </c>
      <c r="Q176" s="37">
        <f t="shared" si="70"/>
        <v>0.17499999999999716</v>
      </c>
      <c r="R176" s="37">
        <f t="shared" si="70"/>
        <v>0.1769999999999996</v>
      </c>
      <c r="S176" s="37">
        <f t="shared" si="70"/>
        <v>0</v>
      </c>
      <c r="T176" s="37">
        <f t="shared" si="70"/>
        <v>0</v>
      </c>
      <c r="U176" s="37">
        <f t="shared" si="70"/>
        <v>0.14099999999999824</v>
      </c>
      <c r="V176" s="37">
        <f t="shared" si="70"/>
        <v>0.20200000000000529</v>
      </c>
      <c r="W176" s="37">
        <f t="shared" si="70"/>
        <v>0.18099999999999739</v>
      </c>
      <c r="X176" s="37">
        <f t="shared" si="70"/>
        <v>0.18200000000000216</v>
      </c>
      <c r="Y176" s="37">
        <f t="shared" si="70"/>
        <v>0.17599999999999483</v>
      </c>
      <c r="Z176" s="37">
        <f t="shared" si="70"/>
        <v>0</v>
      </c>
      <c r="AA176" s="37">
        <f t="shared" si="70"/>
        <v>0</v>
      </c>
      <c r="AB176" s="37">
        <f t="shared" si="70"/>
        <v>0</v>
      </c>
      <c r="AC176" s="37">
        <f t="shared" si="70"/>
        <v>0</v>
      </c>
      <c r="AD176" s="37">
        <f t="shared" si="70"/>
        <v>0</v>
      </c>
      <c r="AE176" s="37">
        <f t="shared" si="70"/>
        <v>0</v>
      </c>
      <c r="AF176" s="37">
        <f t="shared" si="70"/>
        <v>0</v>
      </c>
      <c r="AG176" s="37">
        <f t="shared" si="70"/>
        <v>0</v>
      </c>
      <c r="AH176" s="37">
        <f t="shared" si="70"/>
        <v>0</v>
      </c>
      <c r="AI176" s="37">
        <f t="shared" si="70"/>
        <v>0</v>
      </c>
      <c r="AJ176" s="37">
        <f t="shared" si="70"/>
        <v>0</v>
      </c>
    </row>
    <row r="177" spans="1:36" outlineLevel="1">
      <c r="A177" s="33"/>
      <c r="B177" s="63" t="s">
        <v>96</v>
      </c>
      <c r="C177" s="67" t="s">
        <v>102</v>
      </c>
      <c r="D177" s="36"/>
      <c r="E177" s="37">
        <v>0</v>
      </c>
      <c r="F177" s="37">
        <f>F54-E54</f>
        <v>0</v>
      </c>
      <c r="G177" s="37">
        <f t="shared" ref="G177:AJ177" si="71">G54-F54</f>
        <v>0.98000000000001819</v>
      </c>
      <c r="H177" s="37">
        <f t="shared" si="71"/>
        <v>1.5299999999999727</v>
      </c>
      <c r="I177" s="37">
        <f t="shared" si="71"/>
        <v>1.3299999999999841</v>
      </c>
      <c r="J177" s="37">
        <f t="shared" si="71"/>
        <v>1.4300000000000068</v>
      </c>
      <c r="K177" s="37">
        <f t="shared" si="71"/>
        <v>1.5900000000000318</v>
      </c>
      <c r="L177" s="37">
        <f t="shared" si="71"/>
        <v>0</v>
      </c>
      <c r="M177" s="37">
        <f t="shared" si="71"/>
        <v>0</v>
      </c>
      <c r="N177" s="37">
        <f t="shared" si="71"/>
        <v>1.7599999999999909</v>
      </c>
      <c r="O177" s="37">
        <f t="shared" si="71"/>
        <v>1.3100000000000023</v>
      </c>
      <c r="P177" s="37">
        <f t="shared" si="71"/>
        <v>1.5699999999999932</v>
      </c>
      <c r="Q177" s="37">
        <f t="shared" si="71"/>
        <v>1.7200000000000273</v>
      </c>
      <c r="R177" s="37">
        <f t="shared" si="71"/>
        <v>1.5699999999999932</v>
      </c>
      <c r="S177" s="37">
        <f t="shared" si="71"/>
        <v>0</v>
      </c>
      <c r="T177" s="37">
        <f t="shared" si="71"/>
        <v>0</v>
      </c>
      <c r="U177" s="37">
        <f t="shared" si="71"/>
        <v>1.1299999999999955</v>
      </c>
      <c r="V177" s="37">
        <f t="shared" si="71"/>
        <v>1.6999999999999886</v>
      </c>
      <c r="W177" s="37">
        <f t="shared" si="71"/>
        <v>1.5400000000000205</v>
      </c>
      <c r="X177" s="37">
        <f t="shared" si="71"/>
        <v>1.7099999999999795</v>
      </c>
      <c r="Y177" s="37">
        <f t="shared" si="71"/>
        <v>1.4099999999999682</v>
      </c>
      <c r="Z177" s="37">
        <f t="shared" si="71"/>
        <v>0</v>
      </c>
      <c r="AA177" s="37">
        <f t="shared" si="71"/>
        <v>0</v>
      </c>
      <c r="AB177" s="37">
        <f t="shared" si="71"/>
        <v>0</v>
      </c>
      <c r="AC177" s="37">
        <f t="shared" si="71"/>
        <v>0</v>
      </c>
      <c r="AD177" s="37">
        <f t="shared" si="71"/>
        <v>0</v>
      </c>
      <c r="AE177" s="37">
        <f t="shared" si="71"/>
        <v>0</v>
      </c>
      <c r="AF177" s="37">
        <f t="shared" si="71"/>
        <v>0</v>
      </c>
      <c r="AG177" s="37">
        <f t="shared" si="71"/>
        <v>0</v>
      </c>
      <c r="AH177" s="37">
        <f t="shared" si="71"/>
        <v>0</v>
      </c>
      <c r="AI177" s="37">
        <f t="shared" si="71"/>
        <v>0</v>
      </c>
      <c r="AJ177" s="37">
        <f t="shared" si="71"/>
        <v>0</v>
      </c>
    </row>
    <row r="178" spans="1:36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36">
      <c r="A179" s="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6"/>
      <c r="T179" s="6"/>
      <c r="U179" s="6"/>
      <c r="V179" s="6"/>
      <c r="W179" s="6"/>
    </row>
    <row r="180" spans="1:36">
      <c r="A180" s="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6"/>
      <c r="T180" s="6"/>
      <c r="U180" s="6"/>
      <c r="V180" s="6"/>
      <c r="W180" s="6"/>
    </row>
    <row r="181" spans="1:36">
      <c r="A181" s="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6"/>
      <c r="T181" s="6"/>
      <c r="U181" s="6"/>
      <c r="V181" s="6"/>
      <c r="W181" s="6"/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</sheetData>
  <mergeCells count="1">
    <mergeCell ref="AK134:AK138"/>
  </mergeCells>
  <conditionalFormatting sqref="C134:E138 F134:AJ137">
    <cfRule type="cellIs" dxfId="65" priority="2" operator="equal">
      <formula>3</formula>
    </cfRule>
    <cfRule type="cellIs" dxfId="64" priority="3" operator="equal">
      <formula>2</formula>
    </cfRule>
    <cfRule type="cellIs" dxfId="63" priority="4" operator="equal">
      <formula>1</formula>
    </cfRule>
  </conditionalFormatting>
  <conditionalFormatting sqref="C138:E138">
    <cfRule type="cellIs" dxfId="62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I21" sqref="I21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202"/>
      <c r="B3" s="202"/>
      <c r="C3" s="202"/>
      <c r="D3" s="202"/>
      <c r="E3" s="202" t="s">
        <v>112</v>
      </c>
      <c r="F3" s="202" t="s">
        <v>106</v>
      </c>
      <c r="G3" s="202" t="s">
        <v>107</v>
      </c>
      <c r="H3" s="202" t="s">
        <v>108</v>
      </c>
      <c r="I3" s="202" t="s">
        <v>109</v>
      </c>
      <c r="J3" s="202" t="s">
        <v>110</v>
      </c>
      <c r="K3" s="202" t="s">
        <v>111</v>
      </c>
      <c r="L3" s="202" t="s">
        <v>112</v>
      </c>
      <c r="M3" s="202" t="s">
        <v>106</v>
      </c>
      <c r="N3" s="202" t="s">
        <v>107</v>
      </c>
      <c r="O3" s="202" t="s">
        <v>108</v>
      </c>
      <c r="P3" s="202" t="s">
        <v>109</v>
      </c>
      <c r="Q3" s="202" t="s">
        <v>110</v>
      </c>
      <c r="R3" s="202" t="s">
        <v>111</v>
      </c>
      <c r="S3" s="202" t="s">
        <v>112</v>
      </c>
      <c r="T3" s="202" t="s">
        <v>106</v>
      </c>
      <c r="U3" s="202" t="s">
        <v>107</v>
      </c>
      <c r="V3" s="202" t="s">
        <v>108</v>
      </c>
      <c r="W3" s="202" t="s">
        <v>109</v>
      </c>
      <c r="X3" s="202" t="s">
        <v>110</v>
      </c>
      <c r="Y3" s="202" t="s">
        <v>111</v>
      </c>
      <c r="Z3" s="202" t="s">
        <v>112</v>
      </c>
      <c r="AA3" s="202" t="s">
        <v>106</v>
      </c>
      <c r="AB3" s="202" t="s">
        <v>107</v>
      </c>
      <c r="AC3" s="202" t="s">
        <v>108</v>
      </c>
      <c r="AD3" s="202" t="s">
        <v>109</v>
      </c>
      <c r="AE3" s="202" t="s">
        <v>110</v>
      </c>
      <c r="AF3" s="202" t="s">
        <v>111</v>
      </c>
      <c r="AG3" s="202" t="s">
        <v>112</v>
      </c>
      <c r="AH3" s="202" t="s">
        <v>106</v>
      </c>
      <c r="AI3" s="202" t="s">
        <v>107</v>
      </c>
      <c r="AJ3" s="202"/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v>5615.09</v>
      </c>
      <c r="F5" s="37">
        <v>5619.2510000000002</v>
      </c>
      <c r="G5" s="37">
        <v>5622.924</v>
      </c>
      <c r="H5" s="37">
        <v>5627.0690000000004</v>
      </c>
      <c r="I5" s="37"/>
      <c r="J5" s="37"/>
      <c r="K5" s="37">
        <v>5632.3289999999997</v>
      </c>
      <c r="L5" s="37">
        <v>5636.7539999999999</v>
      </c>
      <c r="M5" s="37">
        <v>5641.4269999999997</v>
      </c>
      <c r="N5" s="37">
        <v>5644</v>
      </c>
      <c r="O5" s="37"/>
      <c r="P5" s="37"/>
      <c r="Q5" s="37"/>
      <c r="R5" s="37">
        <v>5653.442</v>
      </c>
      <c r="S5" s="37">
        <v>5657.2659999999996</v>
      </c>
      <c r="T5" s="37">
        <v>5661.7929999999997</v>
      </c>
      <c r="U5" s="37">
        <v>5666.0609999999997</v>
      </c>
      <c r="V5" s="37">
        <v>5670.2370000000001</v>
      </c>
      <c r="W5" s="37"/>
      <c r="X5" s="37"/>
      <c r="Y5" s="37">
        <v>5675</v>
      </c>
      <c r="Z5" s="37">
        <v>5679</v>
      </c>
      <c r="AA5" s="37">
        <v>5683</v>
      </c>
      <c r="AB5" s="37">
        <v>5687</v>
      </c>
      <c r="AC5" s="37"/>
      <c r="AD5" s="37"/>
      <c r="AE5" s="37"/>
      <c r="AF5" s="37">
        <v>5693.0469999999996</v>
      </c>
      <c r="AG5" s="37">
        <v>5696.7629999999999</v>
      </c>
      <c r="AH5" s="37">
        <v>5700.7690000000002</v>
      </c>
      <c r="AI5" s="37">
        <v>5704.5370000000003</v>
      </c>
      <c r="AJ5" s="37"/>
    </row>
    <row r="6" spans="1:37" outlineLevel="1">
      <c r="A6" s="33"/>
      <c r="B6" s="36" t="s">
        <v>24</v>
      </c>
      <c r="C6" s="67" t="s">
        <v>101</v>
      </c>
      <c r="D6" s="36"/>
      <c r="E6" s="37">
        <v>1098.432</v>
      </c>
      <c r="F6" s="37">
        <v>1099.231</v>
      </c>
      <c r="G6" s="37">
        <v>1100.1010000000001</v>
      </c>
      <c r="H6" s="37">
        <v>1100.798</v>
      </c>
      <c r="I6" s="37"/>
      <c r="J6" s="37"/>
      <c r="K6" s="37">
        <v>1101.829</v>
      </c>
      <c r="L6" s="37">
        <v>1102.6210000000001</v>
      </c>
      <c r="M6" s="37">
        <v>1103.4190000000001</v>
      </c>
      <c r="N6" s="37">
        <v>1104</v>
      </c>
      <c r="O6" s="37"/>
      <c r="P6" s="37"/>
      <c r="Q6" s="37"/>
      <c r="R6" s="37">
        <v>1105.972</v>
      </c>
      <c r="S6" s="37">
        <v>1106.7560000000001</v>
      </c>
      <c r="T6" s="37">
        <v>1107.7550000000001</v>
      </c>
      <c r="U6" s="37">
        <v>1108.5429999999999</v>
      </c>
      <c r="V6" s="37">
        <v>1109.3</v>
      </c>
      <c r="W6" s="37"/>
      <c r="X6" s="37"/>
      <c r="Y6" s="37">
        <v>1110.335</v>
      </c>
      <c r="Z6" s="37">
        <v>1111.3</v>
      </c>
      <c r="AA6" s="37">
        <v>1112</v>
      </c>
      <c r="AB6" s="37">
        <v>1113</v>
      </c>
      <c r="AC6" s="37"/>
      <c r="AD6" s="37"/>
      <c r="AE6" s="37"/>
      <c r="AF6" s="37">
        <v>1114.086</v>
      </c>
      <c r="AG6" s="37">
        <v>1114.9369999999999</v>
      </c>
      <c r="AH6" s="37">
        <v>1115.7760000000001</v>
      </c>
      <c r="AI6" s="37">
        <v>1116.5909999999999</v>
      </c>
      <c r="AJ6" s="37"/>
    </row>
    <row r="7" spans="1:37" outlineLevel="1">
      <c r="A7" s="33"/>
      <c r="B7" s="39" t="s">
        <v>2</v>
      </c>
      <c r="C7" s="67" t="s">
        <v>102</v>
      </c>
      <c r="D7" s="36"/>
      <c r="E7" s="37">
        <v>14688</v>
      </c>
      <c r="F7" s="37">
        <v>14703</v>
      </c>
      <c r="G7" s="37">
        <v>14718</v>
      </c>
      <c r="H7" s="37">
        <v>14733</v>
      </c>
      <c r="I7" s="37"/>
      <c r="J7" s="37"/>
      <c r="K7" s="37">
        <v>14753</v>
      </c>
      <c r="L7" s="37">
        <v>14769</v>
      </c>
      <c r="M7" s="37">
        <v>14786</v>
      </c>
      <c r="N7" s="37"/>
      <c r="O7" s="37"/>
      <c r="P7" s="37"/>
      <c r="Q7" s="37"/>
      <c r="R7" s="37">
        <v>14382</v>
      </c>
      <c r="S7" s="37">
        <v>14846</v>
      </c>
      <c r="T7" s="37">
        <v>14864</v>
      </c>
      <c r="U7" s="37">
        <v>14879</v>
      </c>
      <c r="V7" s="37">
        <v>14895</v>
      </c>
      <c r="W7" s="37"/>
      <c r="X7" s="37"/>
      <c r="Y7" s="37">
        <v>14914</v>
      </c>
      <c r="Z7" s="37">
        <v>14931</v>
      </c>
      <c r="AA7" s="37">
        <v>14946</v>
      </c>
      <c r="AB7" s="37">
        <v>14961</v>
      </c>
      <c r="AC7" s="37"/>
      <c r="AD7" s="37"/>
      <c r="AE7" s="37"/>
      <c r="AF7" s="37">
        <v>14981</v>
      </c>
      <c r="AG7" s="37">
        <v>14996</v>
      </c>
      <c r="AH7" s="37">
        <v>15011</v>
      </c>
      <c r="AI7" s="37">
        <v>15025</v>
      </c>
      <c r="AJ7" s="37"/>
    </row>
    <row r="8" spans="1:37" outlineLevel="1">
      <c r="A8" s="33"/>
      <c r="B8" s="39" t="s">
        <v>4</v>
      </c>
      <c r="C8" s="67" t="s">
        <v>102</v>
      </c>
      <c r="D8" s="36"/>
      <c r="E8" s="37">
        <v>23921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</row>
    <row r="9" spans="1:37" outlineLevel="1">
      <c r="A9" s="33"/>
      <c r="B9" s="39" t="s">
        <v>10</v>
      </c>
      <c r="C9" s="67" t="s">
        <v>102</v>
      </c>
      <c r="D9" s="36"/>
      <c r="E9" s="37">
        <v>2489.5</v>
      </c>
      <c r="F9" s="37">
        <v>2492.3000000000002</v>
      </c>
      <c r="G9" s="37">
        <v>2494.8000000000002</v>
      </c>
      <c r="H9" s="37">
        <v>2497.1</v>
      </c>
      <c r="I9" s="37"/>
      <c r="J9" s="37"/>
      <c r="K9" s="37">
        <v>2499.5</v>
      </c>
      <c r="L9" s="37">
        <v>2502.6</v>
      </c>
      <c r="M9" s="37">
        <v>2505.6</v>
      </c>
      <c r="N9" s="37">
        <v>2507.6</v>
      </c>
      <c r="O9" s="37"/>
      <c r="P9" s="37"/>
      <c r="Q9" s="37"/>
      <c r="R9" s="37">
        <v>2512.6999999999998</v>
      </c>
      <c r="S9" s="37">
        <v>2515.4</v>
      </c>
      <c r="T9" s="37">
        <v>2519.1</v>
      </c>
      <c r="U9" s="37">
        <v>2522</v>
      </c>
      <c r="V9" s="37">
        <v>2524.8000000000002</v>
      </c>
      <c r="W9" s="37"/>
      <c r="X9" s="37"/>
      <c r="Y9" s="37">
        <v>2527.1</v>
      </c>
      <c r="Z9" s="37">
        <v>2530.5</v>
      </c>
      <c r="AA9" s="37">
        <v>2533.5</v>
      </c>
      <c r="AB9" s="37">
        <v>2535.6</v>
      </c>
      <c r="AC9" s="37"/>
      <c r="AD9" s="37"/>
      <c r="AE9" s="37"/>
      <c r="AF9" s="37">
        <v>2536.8000000000002</v>
      </c>
      <c r="AG9" s="37">
        <v>2539.3000000000002</v>
      </c>
      <c r="AH9" s="37">
        <v>2542</v>
      </c>
      <c r="AI9" s="37">
        <v>2544.5</v>
      </c>
      <c r="AJ9" s="37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v>1199</v>
      </c>
      <c r="F10" s="37">
        <v>1200.7</v>
      </c>
      <c r="G10" s="37">
        <v>1202.4000000000001</v>
      </c>
      <c r="H10" s="37">
        <v>1203.8</v>
      </c>
      <c r="I10" s="37"/>
      <c r="J10" s="37"/>
      <c r="K10" s="37">
        <v>1205.3</v>
      </c>
      <c r="L10" s="37">
        <v>1207.3</v>
      </c>
      <c r="M10" s="37">
        <v>1209.3</v>
      </c>
      <c r="N10" s="37">
        <v>1210.5999999999999</v>
      </c>
      <c r="O10" s="37"/>
      <c r="P10" s="37"/>
      <c r="Q10" s="37"/>
      <c r="R10" s="37">
        <v>1213.8</v>
      </c>
      <c r="S10" s="37">
        <v>1215.5999999999999</v>
      </c>
      <c r="T10" s="37">
        <v>1218.0999999999999</v>
      </c>
      <c r="U10" s="37">
        <v>1220</v>
      </c>
      <c r="V10" s="37">
        <v>1221.8</v>
      </c>
      <c r="W10" s="37"/>
      <c r="X10" s="37"/>
      <c r="Y10" s="37">
        <v>1223.3</v>
      </c>
      <c r="Z10" s="37">
        <v>1225.5999999999999</v>
      </c>
      <c r="AA10" s="37">
        <v>1227.5</v>
      </c>
      <c r="AB10" s="37">
        <v>1228.8</v>
      </c>
      <c r="AC10" s="37"/>
      <c r="AD10" s="37"/>
      <c r="AE10" s="37"/>
      <c r="AF10" s="37">
        <v>1229.4000000000001</v>
      </c>
      <c r="AG10" s="37">
        <v>1231</v>
      </c>
      <c r="AH10" s="37">
        <v>1232.7</v>
      </c>
      <c r="AI10" s="37">
        <v>1234.3</v>
      </c>
      <c r="AJ10" s="37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v>156.93</v>
      </c>
      <c r="F11" s="37">
        <v>157.04</v>
      </c>
      <c r="G11" s="37">
        <v>157.12</v>
      </c>
      <c r="H11" s="37">
        <v>157.22</v>
      </c>
      <c r="I11" s="37"/>
      <c r="J11" s="37"/>
      <c r="K11" s="37">
        <v>157.27000000000001</v>
      </c>
      <c r="L11" s="37">
        <v>157.37</v>
      </c>
      <c r="M11" s="37">
        <v>157.43</v>
      </c>
      <c r="N11" s="37">
        <v>157.51</v>
      </c>
      <c r="O11" s="37"/>
      <c r="P11" s="37"/>
      <c r="Q11" s="37"/>
      <c r="R11" s="37">
        <v>157.61000000000001</v>
      </c>
      <c r="S11" s="37">
        <v>157.69</v>
      </c>
      <c r="T11" s="37">
        <v>157.76</v>
      </c>
      <c r="U11" s="37">
        <v>157.84</v>
      </c>
      <c r="V11" s="37">
        <v>157.93</v>
      </c>
      <c r="W11" s="37"/>
      <c r="X11" s="37"/>
      <c r="Y11" s="37">
        <v>157.99</v>
      </c>
      <c r="Z11" s="37">
        <v>158.07</v>
      </c>
      <c r="AA11" s="37">
        <v>158.15</v>
      </c>
      <c r="AB11" s="37">
        <v>158.24</v>
      </c>
      <c r="AC11" s="37"/>
      <c r="AD11" s="37"/>
      <c r="AE11" s="37"/>
      <c r="AF11" s="37">
        <v>158.33000000000001</v>
      </c>
      <c r="AG11" s="37">
        <v>158.44</v>
      </c>
      <c r="AH11" s="37">
        <v>158.52000000000001</v>
      </c>
      <c r="AI11" s="37">
        <v>158.61000000000001</v>
      </c>
      <c r="AJ11" s="37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v>40.616999999999997</v>
      </c>
      <c r="F12" s="37">
        <v>40.718000000000004</v>
      </c>
      <c r="G12" s="37">
        <v>40.945</v>
      </c>
      <c r="H12" s="37">
        <v>41.143000000000001</v>
      </c>
      <c r="I12" s="37"/>
      <c r="J12" s="37"/>
      <c r="K12" s="37">
        <v>41.222000000000001</v>
      </c>
      <c r="L12" s="37"/>
      <c r="M12" s="37">
        <v>41.338000000000001</v>
      </c>
      <c r="N12" s="37">
        <v>41.581000000000003</v>
      </c>
      <c r="O12" s="37"/>
      <c r="P12" s="37"/>
      <c r="Q12" s="37"/>
      <c r="R12" s="37">
        <v>41.749000000000002</v>
      </c>
      <c r="S12" s="37">
        <v>42.012999999999998</v>
      </c>
      <c r="T12" s="37">
        <v>42.277999999999999</v>
      </c>
      <c r="U12" s="37">
        <v>42.52</v>
      </c>
      <c r="V12" s="37">
        <v>42.606999999999999</v>
      </c>
      <c r="W12" s="37"/>
      <c r="X12" s="37"/>
      <c r="Y12" s="37">
        <v>42.731000000000002</v>
      </c>
      <c r="Z12" s="37">
        <v>42.956000000000003</v>
      </c>
      <c r="AA12" s="37">
        <v>43.179000000000002</v>
      </c>
      <c r="AB12" s="37">
        <v>43.506</v>
      </c>
      <c r="AC12" s="37"/>
      <c r="AD12" s="37"/>
      <c r="AE12" s="37"/>
      <c r="AF12" s="37">
        <v>43.698</v>
      </c>
      <c r="AG12" s="37">
        <v>43.969000000000001</v>
      </c>
      <c r="AH12" s="37">
        <v>44.134999999999998</v>
      </c>
      <c r="AI12" s="37">
        <v>44.308999999999997</v>
      </c>
      <c r="AJ12" s="37"/>
    </row>
    <row r="13" spans="1:37" outlineLevel="1">
      <c r="A13" s="33"/>
      <c r="B13" s="62" t="s">
        <v>43</v>
      </c>
      <c r="C13" s="67" t="s">
        <v>102</v>
      </c>
      <c r="D13" s="36"/>
      <c r="E13" s="37">
        <v>2.7193999999999998</v>
      </c>
      <c r="F13" s="37">
        <v>2.7208999999999999</v>
      </c>
      <c r="G13" s="37">
        <v>2.7269000000000001</v>
      </c>
      <c r="H13" s="37">
        <v>2.7574000000000001</v>
      </c>
      <c r="I13" s="37"/>
      <c r="J13" s="37"/>
      <c r="K13" s="37">
        <v>2.7652000000000001</v>
      </c>
      <c r="L13" s="37"/>
      <c r="M13" s="37">
        <v>2.7683</v>
      </c>
      <c r="N13" s="37">
        <v>2.7795000000000001</v>
      </c>
      <c r="O13" s="37"/>
      <c r="P13" s="37"/>
      <c r="Q13" s="37"/>
      <c r="R13" s="37">
        <v>2.8001</v>
      </c>
      <c r="S13" s="37">
        <v>2.8052000000000001</v>
      </c>
      <c r="T13" s="37">
        <v>2.8359999999999999</v>
      </c>
      <c r="U13" s="37">
        <v>2.8603999999999998</v>
      </c>
      <c r="V13" s="37">
        <v>2.8650000000000002</v>
      </c>
      <c r="W13" s="37"/>
      <c r="X13" s="37"/>
      <c r="Y13" s="37">
        <v>2.8696999999999999</v>
      </c>
      <c r="Z13" s="37">
        <v>2.8759000000000001</v>
      </c>
      <c r="AA13" s="37">
        <v>2.9062000000000001</v>
      </c>
      <c r="AB13" s="37">
        <v>2.9245000000000001</v>
      </c>
      <c r="AC13" s="37"/>
      <c r="AD13" s="37"/>
      <c r="AE13" s="37"/>
      <c r="AF13" s="37">
        <v>2.9306000000000001</v>
      </c>
      <c r="AG13" s="37">
        <v>2.9321000000000002</v>
      </c>
      <c r="AH13" s="37">
        <v>2.9348999999999998</v>
      </c>
      <c r="AI13" s="37">
        <v>2.9552999999999998</v>
      </c>
      <c r="AJ13" s="37"/>
    </row>
    <row r="14" spans="1:37" outlineLevel="1">
      <c r="A14" s="33"/>
      <c r="B14" s="39" t="s">
        <v>1</v>
      </c>
      <c r="C14" s="67" t="s">
        <v>102</v>
      </c>
      <c r="D14" s="36"/>
      <c r="E14" s="37">
        <v>741.35</v>
      </c>
      <c r="F14" s="37">
        <v>741.83</v>
      </c>
      <c r="G14" s="37">
        <v>742.34</v>
      </c>
      <c r="H14" s="37">
        <v>742.88</v>
      </c>
      <c r="I14" s="37"/>
      <c r="J14" s="37"/>
      <c r="K14" s="37">
        <v>743.54</v>
      </c>
      <c r="L14" s="37">
        <v>744.02</v>
      </c>
      <c r="M14" s="37">
        <v>744.45</v>
      </c>
      <c r="N14" s="37">
        <v>744.97</v>
      </c>
      <c r="O14" s="37"/>
      <c r="P14" s="37"/>
      <c r="Q14" s="37"/>
      <c r="R14" s="37">
        <v>746.04</v>
      </c>
      <c r="S14" s="37">
        <v>746.49</v>
      </c>
      <c r="T14" s="37">
        <v>747</v>
      </c>
      <c r="U14" s="37">
        <v>747.48</v>
      </c>
      <c r="V14" s="37">
        <v>748.03</v>
      </c>
      <c r="W14" s="37"/>
      <c r="X14" s="37"/>
      <c r="Y14" s="37">
        <v>748.7</v>
      </c>
      <c r="Z14" s="37">
        <v>749.25</v>
      </c>
      <c r="AA14" s="37">
        <v>749.73</v>
      </c>
      <c r="AB14" s="37">
        <v>750.32</v>
      </c>
      <c r="AC14" s="37"/>
      <c r="AD14" s="37"/>
      <c r="AE14" s="37"/>
      <c r="AF14" s="37">
        <v>751.29</v>
      </c>
      <c r="AG14" s="37">
        <v>751.69</v>
      </c>
      <c r="AH14" s="37">
        <v>752.12</v>
      </c>
      <c r="AI14" s="37">
        <v>752.57</v>
      </c>
      <c r="AJ14" s="37"/>
    </row>
    <row r="15" spans="1:37" outlineLevel="1">
      <c r="A15" s="33"/>
      <c r="B15" s="39" t="s">
        <v>41</v>
      </c>
      <c r="C15" s="67" t="s">
        <v>102</v>
      </c>
      <c r="D15" s="36"/>
      <c r="E15" s="37">
        <v>666.35</v>
      </c>
      <c r="F15" s="37">
        <v>666.76</v>
      </c>
      <c r="G15" s="37">
        <v>667.18</v>
      </c>
      <c r="H15" s="37">
        <v>667.67</v>
      </c>
      <c r="I15" s="37"/>
      <c r="J15" s="37"/>
      <c r="K15" s="37">
        <v>668.22</v>
      </c>
      <c r="L15" s="37">
        <v>668.7</v>
      </c>
      <c r="M15" s="37">
        <v>669.15</v>
      </c>
      <c r="N15" s="37">
        <v>669.7</v>
      </c>
      <c r="O15" s="37"/>
      <c r="P15" s="37"/>
      <c r="Q15" s="37"/>
      <c r="R15" s="37">
        <v>670.42</v>
      </c>
      <c r="S15" s="37">
        <v>670.83</v>
      </c>
      <c r="T15" s="37">
        <v>671.28</v>
      </c>
      <c r="U15" s="37">
        <v>671.74</v>
      </c>
      <c r="V15" s="37">
        <v>672.22</v>
      </c>
      <c r="W15" s="37"/>
      <c r="X15" s="37"/>
      <c r="Y15" s="37">
        <v>672.9</v>
      </c>
      <c r="Z15" s="37">
        <v>673.42</v>
      </c>
      <c r="AA15" s="37">
        <v>673.83</v>
      </c>
      <c r="AB15" s="37">
        <v>674.39</v>
      </c>
      <c r="AC15" s="37"/>
      <c r="AD15" s="37"/>
      <c r="AE15" s="37"/>
      <c r="AF15" s="37">
        <v>675.23</v>
      </c>
      <c r="AG15" s="37">
        <v>675.65</v>
      </c>
      <c r="AH15" s="37">
        <v>676.11</v>
      </c>
      <c r="AI15" s="37">
        <v>676.51</v>
      </c>
      <c r="AJ15" s="37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v>1811.6</v>
      </c>
      <c r="F16" s="37">
        <v>1813.3</v>
      </c>
      <c r="G16" s="37">
        <v>1814.8</v>
      </c>
      <c r="H16" s="37">
        <v>1816.3</v>
      </c>
      <c r="I16" s="37"/>
      <c r="J16" s="37"/>
      <c r="K16" s="37">
        <v>1819.1</v>
      </c>
      <c r="L16" s="37">
        <v>1820.9</v>
      </c>
      <c r="M16" s="37">
        <v>1822.3</v>
      </c>
      <c r="N16" s="37">
        <v>1823.8</v>
      </c>
      <c r="O16" s="37"/>
      <c r="P16" s="37"/>
      <c r="Q16" s="37"/>
      <c r="R16" s="37">
        <v>1828.3</v>
      </c>
      <c r="S16" s="37">
        <v>1829.7</v>
      </c>
      <c r="T16" s="37">
        <v>1831.4</v>
      </c>
      <c r="U16" s="37">
        <v>1833.2</v>
      </c>
      <c r="V16" s="37">
        <v>1834.7</v>
      </c>
      <c r="W16" s="37"/>
      <c r="X16" s="37"/>
      <c r="Y16" s="37">
        <v>1837.7</v>
      </c>
      <c r="Z16" s="37">
        <v>1839.3</v>
      </c>
      <c r="AA16" s="37">
        <v>1840.8</v>
      </c>
      <c r="AB16" s="37">
        <v>1842.3</v>
      </c>
      <c r="AC16" s="37"/>
      <c r="AD16" s="37"/>
      <c r="AE16" s="37"/>
      <c r="AF16" s="37">
        <v>1845.8</v>
      </c>
      <c r="AG16" s="37">
        <v>1847.4</v>
      </c>
      <c r="AH16" s="37">
        <v>1849.2</v>
      </c>
      <c r="AI16" s="37">
        <v>1850.7</v>
      </c>
      <c r="AJ16" s="37"/>
    </row>
    <row r="17" spans="1:36" outlineLevel="1">
      <c r="A17" s="33"/>
      <c r="B17" s="39" t="s">
        <v>13</v>
      </c>
      <c r="C17" s="67" t="s">
        <v>102</v>
      </c>
      <c r="D17" s="36"/>
      <c r="E17" s="37">
        <v>27.085000000000001</v>
      </c>
      <c r="F17" s="37">
        <v>27.097000000000001</v>
      </c>
      <c r="G17" s="37">
        <v>27.103999999999999</v>
      </c>
      <c r="H17" s="37">
        <v>27.114000000000001</v>
      </c>
      <c r="I17" s="37"/>
      <c r="J17" s="37"/>
      <c r="K17" s="37">
        <v>27.119</v>
      </c>
      <c r="L17" s="37">
        <v>27.129000000000001</v>
      </c>
      <c r="M17" s="37">
        <v>27.141999999999999</v>
      </c>
      <c r="N17" s="37">
        <v>27.154</v>
      </c>
      <c r="O17" s="37"/>
      <c r="P17" s="37"/>
      <c r="Q17" s="37"/>
      <c r="R17" s="37">
        <v>27.196000000000002</v>
      </c>
      <c r="S17" s="37">
        <v>27.234999999999999</v>
      </c>
      <c r="T17" s="37">
        <v>27.254999999999999</v>
      </c>
      <c r="U17" s="37">
        <v>27.277999999999999</v>
      </c>
      <c r="V17" s="37">
        <v>27.312999999999999</v>
      </c>
      <c r="W17" s="37"/>
      <c r="X17" s="37"/>
      <c r="Y17" s="37">
        <v>27.331</v>
      </c>
      <c r="Z17" s="37"/>
      <c r="AA17" s="37">
        <v>27.359000000000002</v>
      </c>
      <c r="AB17" s="37">
        <v>27.364000000000001</v>
      </c>
      <c r="AC17" s="37"/>
      <c r="AD17" s="37"/>
      <c r="AE17" s="37"/>
      <c r="AF17" s="37">
        <v>27.370999999999999</v>
      </c>
      <c r="AG17" s="37">
        <v>27.393000000000001</v>
      </c>
      <c r="AH17" s="37">
        <v>27.411000000000001</v>
      </c>
      <c r="AI17" s="37">
        <v>27.425000000000001</v>
      </c>
      <c r="AJ17" s="37"/>
    </row>
    <row r="18" spans="1:36" outlineLevel="1">
      <c r="A18" s="33"/>
      <c r="B18" s="39" t="s">
        <v>14</v>
      </c>
      <c r="C18" s="67" t="s">
        <v>102</v>
      </c>
      <c r="D18" s="36"/>
      <c r="E18" s="37">
        <v>5.0544000000000002</v>
      </c>
      <c r="F18" s="37">
        <v>5.0591999999999997</v>
      </c>
      <c r="G18" s="37">
        <v>5.0639000000000003</v>
      </c>
      <c r="H18" s="37">
        <v>5.0689000000000002</v>
      </c>
      <c r="I18" s="37"/>
      <c r="J18" s="37"/>
      <c r="K18" s="37">
        <v>5.0834999999999999</v>
      </c>
      <c r="L18" s="37">
        <v>5.0887000000000002</v>
      </c>
      <c r="M18" s="37">
        <v>5.0932000000000004</v>
      </c>
      <c r="N18" s="37">
        <v>5.0980999999999996</v>
      </c>
      <c r="O18" s="37"/>
      <c r="P18" s="37"/>
      <c r="Q18" s="37"/>
      <c r="R18" s="37">
        <v>5.1172000000000004</v>
      </c>
      <c r="S18" s="37">
        <v>5.1219999999999999</v>
      </c>
      <c r="T18" s="37">
        <v>5.1269</v>
      </c>
      <c r="U18" s="37">
        <v>5.1319999999999997</v>
      </c>
      <c r="V18" s="37">
        <v>5.1372999999999998</v>
      </c>
      <c r="W18" s="37"/>
      <c r="X18" s="37"/>
      <c r="Y18" s="37">
        <v>5.1516000000000002</v>
      </c>
      <c r="Z18" s="37">
        <v>5.1550000000000002</v>
      </c>
      <c r="AA18" s="37">
        <v>5.1607000000000003</v>
      </c>
      <c r="AB18" s="37">
        <v>5.1656000000000004</v>
      </c>
      <c r="AC18" s="37"/>
      <c r="AD18" s="37"/>
      <c r="AE18" s="37"/>
      <c r="AF18" s="37">
        <v>5.1863999999999999</v>
      </c>
      <c r="AG18" s="37">
        <v>5.1909999999999998</v>
      </c>
      <c r="AH18" s="37">
        <v>5.1955</v>
      </c>
      <c r="AI18" s="37">
        <v>5.2004000000000001</v>
      </c>
      <c r="AJ18" s="37"/>
    </row>
    <row r="19" spans="1:36" outlineLevel="1">
      <c r="A19" s="33"/>
      <c r="B19" s="39" t="s">
        <v>15</v>
      </c>
      <c r="C19" s="67" t="s">
        <v>102</v>
      </c>
      <c r="D19" s="36"/>
      <c r="E19" s="37">
        <v>72.552000000000007</v>
      </c>
      <c r="F19" s="37">
        <v>72.552000000000007</v>
      </c>
      <c r="G19" s="37">
        <v>72.552999999999997</v>
      </c>
      <c r="H19" s="37">
        <v>72.555000000000007</v>
      </c>
      <c r="I19" s="37"/>
      <c r="J19" s="37"/>
      <c r="K19" s="37">
        <v>72.555000000000007</v>
      </c>
      <c r="L19" s="37">
        <v>72.555000000000007</v>
      </c>
      <c r="M19" s="37">
        <v>72.555999999999997</v>
      </c>
      <c r="N19" s="37">
        <v>72.555999999999997</v>
      </c>
      <c r="O19" s="37"/>
      <c r="P19" s="37"/>
      <c r="Q19" s="37"/>
      <c r="R19" s="37">
        <v>72.557000000000002</v>
      </c>
      <c r="S19" s="37">
        <v>72.557000000000002</v>
      </c>
      <c r="T19" s="37">
        <v>72.557000000000002</v>
      </c>
      <c r="U19" s="37">
        <v>72.557000000000002</v>
      </c>
      <c r="V19" s="37">
        <v>72.557000000000002</v>
      </c>
      <c r="W19" s="37"/>
      <c r="X19" s="37"/>
      <c r="Y19" s="37">
        <v>72.558000000000007</v>
      </c>
      <c r="Z19" s="37">
        <v>72.558000000000007</v>
      </c>
      <c r="AA19" s="37">
        <v>72.558000000000007</v>
      </c>
      <c r="AB19" s="37">
        <v>72.558000000000007</v>
      </c>
      <c r="AC19" s="37"/>
      <c r="AD19" s="37"/>
      <c r="AE19" s="37"/>
      <c r="AF19" s="37">
        <v>72.558999999999997</v>
      </c>
      <c r="AG19" s="37">
        <v>72.56</v>
      </c>
      <c r="AH19" s="37">
        <v>72.56</v>
      </c>
      <c r="AI19" s="37">
        <v>72.561000000000007</v>
      </c>
      <c r="AJ19" s="37"/>
    </row>
    <row r="20" spans="1:36" outlineLevel="1">
      <c r="A20" s="33"/>
      <c r="B20" s="39" t="s">
        <v>16</v>
      </c>
      <c r="C20" s="67" t="s">
        <v>102</v>
      </c>
      <c r="D20" s="36"/>
      <c r="E20" s="37">
        <v>402.6</v>
      </c>
      <c r="F20" s="37">
        <v>402.86</v>
      </c>
      <c r="G20" s="37">
        <v>403.1</v>
      </c>
      <c r="H20" s="37">
        <v>403.41</v>
      </c>
      <c r="I20" s="37"/>
      <c r="J20" s="37"/>
      <c r="K20" s="37">
        <v>404.15</v>
      </c>
      <c r="L20" s="37">
        <v>404.43</v>
      </c>
      <c r="M20" s="37">
        <v>404.63</v>
      </c>
      <c r="N20" s="37">
        <v>404.88</v>
      </c>
      <c r="O20" s="37"/>
      <c r="P20" s="37"/>
      <c r="Q20" s="37"/>
      <c r="R20" s="37">
        <v>405.76</v>
      </c>
      <c r="S20" s="37">
        <v>405.99</v>
      </c>
      <c r="T20" s="37">
        <v>406.25</v>
      </c>
      <c r="U20" s="37">
        <v>406.49</v>
      </c>
      <c r="V20" s="37">
        <v>406.75</v>
      </c>
      <c r="W20" s="37"/>
      <c r="X20" s="37"/>
      <c r="Y20" s="37">
        <v>407.43</v>
      </c>
      <c r="Z20" s="37">
        <v>407.67</v>
      </c>
      <c r="AA20" s="37">
        <v>407.91</v>
      </c>
      <c r="AB20" s="37">
        <v>408.22</v>
      </c>
      <c r="AC20" s="37"/>
      <c r="AD20" s="37"/>
      <c r="AE20" s="37"/>
      <c r="AF20" s="37">
        <v>409.33</v>
      </c>
      <c r="AG20" s="37">
        <v>409.61</v>
      </c>
      <c r="AH20" s="37">
        <v>409.89</v>
      </c>
      <c r="AI20" s="37">
        <v>410.17</v>
      </c>
      <c r="AJ20" s="37"/>
    </row>
    <row r="21" spans="1:36" outlineLevel="1">
      <c r="A21" s="33"/>
      <c r="B21" s="39" t="s">
        <v>17</v>
      </c>
      <c r="C21" s="67" t="s">
        <v>102</v>
      </c>
      <c r="D21" s="36"/>
      <c r="E21" s="37">
        <v>204.65</v>
      </c>
      <c r="F21" s="37">
        <v>205.2116</v>
      </c>
      <c r="G21" s="37">
        <v>205.73213999999999</v>
      </c>
      <c r="H21" s="37">
        <v>206.31548000000001</v>
      </c>
      <c r="I21" s="37"/>
      <c r="J21" s="37"/>
      <c r="K21" s="37">
        <v>207.8</v>
      </c>
      <c r="L21" s="37">
        <v>208.39004</v>
      </c>
      <c r="M21" s="37">
        <v>208.82972000000001</v>
      </c>
      <c r="N21" s="37">
        <v>209.38</v>
      </c>
      <c r="O21" s="37"/>
      <c r="P21" s="37"/>
      <c r="Q21" s="37"/>
      <c r="R21" s="37">
        <v>211.32545999999999</v>
      </c>
      <c r="S21" s="37">
        <v>211.82548</v>
      </c>
      <c r="T21" s="37">
        <v>212.36926</v>
      </c>
      <c r="U21" s="37">
        <v>212.94476</v>
      </c>
      <c r="V21" s="37">
        <v>213.51840000000001</v>
      </c>
      <c r="W21" s="37"/>
      <c r="X21" s="37"/>
      <c r="Y21" s="37">
        <v>215.03200000000001</v>
      </c>
      <c r="Z21" s="37">
        <v>215.5</v>
      </c>
      <c r="AA21" s="37">
        <v>216.09</v>
      </c>
      <c r="AB21" s="37">
        <v>216.7</v>
      </c>
      <c r="AC21" s="37"/>
      <c r="AD21" s="37"/>
      <c r="AE21" s="37"/>
      <c r="AF21" s="37">
        <v>218.80644000000001</v>
      </c>
      <c r="AG21" s="37">
        <v>219.28994</v>
      </c>
      <c r="AH21" s="37">
        <v>219.83802</v>
      </c>
      <c r="AI21" s="37">
        <v>220.42016000000001</v>
      </c>
      <c r="AJ21" s="37"/>
    </row>
    <row r="22" spans="1:36" outlineLevel="1">
      <c r="A22" s="33"/>
      <c r="B22" s="60" t="s">
        <v>98</v>
      </c>
      <c r="C22" s="67" t="s">
        <v>102</v>
      </c>
      <c r="D22" s="36"/>
      <c r="E22" s="37">
        <v>4704.2</v>
      </c>
      <c r="F22" s="37">
        <v>4710.8</v>
      </c>
      <c r="G22" s="37">
        <v>4716.8</v>
      </c>
      <c r="H22" s="37">
        <v>4723.3999999999996</v>
      </c>
      <c r="I22" s="37"/>
      <c r="J22" s="37"/>
      <c r="K22" s="37">
        <v>4729.3999999999996</v>
      </c>
      <c r="L22" s="37">
        <v>4736.3</v>
      </c>
      <c r="M22" s="37">
        <v>4742.2</v>
      </c>
      <c r="N22" s="37">
        <v>4748.3</v>
      </c>
      <c r="O22" s="37"/>
      <c r="P22" s="37"/>
      <c r="Q22" s="37"/>
      <c r="R22" s="37">
        <v>4760.8</v>
      </c>
      <c r="S22" s="37">
        <v>4766.8999999999996</v>
      </c>
      <c r="T22" s="37">
        <v>4774.3999999999996</v>
      </c>
      <c r="U22" s="37">
        <v>4781.1000000000004</v>
      </c>
      <c r="V22" s="37">
        <v>4787.6000000000004</v>
      </c>
      <c r="W22" s="37"/>
      <c r="X22" s="37"/>
      <c r="Y22" s="37">
        <v>4793.3</v>
      </c>
      <c r="Z22" s="37">
        <v>4800.5</v>
      </c>
      <c r="AA22" s="37">
        <v>4807.3</v>
      </c>
      <c r="AB22" s="37">
        <v>4813.6000000000004</v>
      </c>
      <c r="AC22" s="37"/>
      <c r="AD22" s="37"/>
      <c r="AE22" s="37"/>
      <c r="AF22" s="37">
        <v>4817.5</v>
      </c>
      <c r="AG22" s="37">
        <v>4823.6000000000004</v>
      </c>
      <c r="AH22" s="37">
        <v>4830</v>
      </c>
      <c r="AI22" s="37">
        <v>4836.2</v>
      </c>
      <c r="AJ22" s="37"/>
    </row>
    <row r="23" spans="1:36" outlineLevel="1">
      <c r="A23" s="33"/>
      <c r="B23" s="63" t="s">
        <v>95</v>
      </c>
      <c r="C23" s="67" t="s">
        <v>102</v>
      </c>
      <c r="D23" s="36"/>
      <c r="E23" s="37">
        <v>53.83</v>
      </c>
      <c r="F23" s="37">
        <v>54.015000000000001</v>
      </c>
      <c r="G23" s="37">
        <v>54.183</v>
      </c>
      <c r="H23" s="37">
        <v>54.366</v>
      </c>
      <c r="I23" s="37"/>
      <c r="J23" s="37"/>
      <c r="K23" s="37">
        <v>54.539000000000001</v>
      </c>
      <c r="L23" s="37">
        <v>54.734000000000002</v>
      </c>
      <c r="M23" s="37">
        <v>54.906999999999996</v>
      </c>
      <c r="N23" s="37">
        <v>55.085999999999999</v>
      </c>
      <c r="O23" s="37"/>
      <c r="P23" s="37"/>
      <c r="Q23" s="37"/>
      <c r="R23" s="37">
        <v>55.465000000000003</v>
      </c>
      <c r="S23" s="37">
        <v>55.643999999999998</v>
      </c>
      <c r="T23" s="37">
        <v>55.84</v>
      </c>
      <c r="U23" s="37">
        <v>56.027999999999999</v>
      </c>
      <c r="V23" s="37">
        <v>56.220999999999997</v>
      </c>
      <c r="W23" s="37"/>
      <c r="X23" s="37"/>
      <c r="Y23" s="37">
        <v>56.404000000000003</v>
      </c>
      <c r="Z23" s="37">
        <v>56.59</v>
      </c>
      <c r="AA23" s="37">
        <v>56.77</v>
      </c>
      <c r="AB23" s="37">
        <v>56.959000000000003</v>
      </c>
      <c r="AC23" s="37"/>
      <c r="AD23" s="37"/>
      <c r="AE23" s="37"/>
      <c r="AF23" s="37">
        <v>57.084000000000003</v>
      </c>
      <c r="AG23" s="37">
        <v>57.366999999999997</v>
      </c>
      <c r="AH23" s="37">
        <v>57.595999999999997</v>
      </c>
      <c r="AI23" s="37">
        <v>57.767000000000003</v>
      </c>
      <c r="AJ23" s="37"/>
    </row>
    <row r="24" spans="1:36" outlineLevel="1">
      <c r="A24" s="33"/>
      <c r="B24" s="63" t="s">
        <v>99</v>
      </c>
      <c r="C24" s="67" t="s">
        <v>102</v>
      </c>
      <c r="D24" s="36"/>
      <c r="E24" s="37">
        <v>304.54000000000002</v>
      </c>
      <c r="F24" s="37">
        <v>307.74</v>
      </c>
      <c r="G24" s="37">
        <v>310.75</v>
      </c>
      <c r="H24" s="37">
        <v>313.76</v>
      </c>
      <c r="I24" s="37"/>
      <c r="J24" s="37"/>
      <c r="K24" s="37">
        <v>316.44</v>
      </c>
      <c r="L24" s="37">
        <v>319.70999999999998</v>
      </c>
      <c r="M24" s="37">
        <v>322.86</v>
      </c>
      <c r="N24" s="37">
        <v>325.58</v>
      </c>
      <c r="O24" s="37"/>
      <c r="P24" s="37"/>
      <c r="Q24" s="37"/>
      <c r="R24" s="37">
        <v>331.8</v>
      </c>
      <c r="S24" s="37">
        <v>334.89</v>
      </c>
      <c r="T24" s="37">
        <v>339.01</v>
      </c>
      <c r="U24" s="37">
        <v>342.36</v>
      </c>
      <c r="V24" s="37">
        <v>345.43</v>
      </c>
      <c r="W24" s="37"/>
      <c r="X24" s="37"/>
      <c r="Y24" s="37">
        <v>348</v>
      </c>
      <c r="Z24" s="37">
        <v>352.15</v>
      </c>
      <c r="AA24" s="37">
        <v>355.58</v>
      </c>
      <c r="AB24" s="37">
        <v>358.61</v>
      </c>
      <c r="AC24" s="37"/>
      <c r="AD24" s="37"/>
      <c r="AE24" s="37"/>
      <c r="AF24" s="37">
        <v>359.98</v>
      </c>
      <c r="AG24" s="37">
        <v>362.98</v>
      </c>
      <c r="AH24" s="37">
        <v>366.19</v>
      </c>
      <c r="AI24" s="37">
        <v>369.11</v>
      </c>
      <c r="AJ24" s="37"/>
    </row>
    <row r="25" spans="1:36" outlineLevel="1">
      <c r="A25" s="33"/>
      <c r="B25" s="63" t="s">
        <v>100</v>
      </c>
      <c r="C25" s="67" t="s">
        <v>102</v>
      </c>
      <c r="D25" s="36"/>
      <c r="E25" s="37">
        <v>453.22</v>
      </c>
      <c r="F25" s="37">
        <v>453.24</v>
      </c>
      <c r="G25" s="37">
        <v>453.26</v>
      </c>
      <c r="H25" s="37">
        <v>453.27</v>
      </c>
      <c r="I25" s="37"/>
      <c r="J25" s="37"/>
      <c r="K25" s="37">
        <v>453.32</v>
      </c>
      <c r="L25" s="37">
        <v>453.34</v>
      </c>
      <c r="M25" s="37">
        <v>453.36</v>
      </c>
      <c r="N25" s="37">
        <v>453.37</v>
      </c>
      <c r="O25" s="37"/>
      <c r="P25" s="37"/>
      <c r="Q25" s="37"/>
      <c r="R25" s="37">
        <v>453.44</v>
      </c>
      <c r="S25" s="37">
        <v>453.45</v>
      </c>
      <c r="T25" s="37">
        <v>453.47</v>
      </c>
      <c r="U25" s="37">
        <v>453.49</v>
      </c>
      <c r="V25" s="37">
        <v>453.5</v>
      </c>
      <c r="W25" s="37"/>
      <c r="X25" s="37"/>
      <c r="Y25" s="37">
        <v>453.55</v>
      </c>
      <c r="Z25" s="37"/>
      <c r="AA25" s="37">
        <v>453.59</v>
      </c>
      <c r="AB25" s="37">
        <v>453.6</v>
      </c>
      <c r="AC25" s="37"/>
      <c r="AD25" s="37"/>
      <c r="AE25" s="37"/>
      <c r="AF25" s="37">
        <v>453.67</v>
      </c>
      <c r="AG25" s="37">
        <v>453.69</v>
      </c>
      <c r="AH25" s="37">
        <v>453.7</v>
      </c>
      <c r="AI25" s="37">
        <v>453.72</v>
      </c>
      <c r="AJ25" s="37"/>
    </row>
    <row r="26" spans="1:36" outlineLevel="1">
      <c r="A26" s="33"/>
      <c r="B26" s="63" t="s">
        <v>96</v>
      </c>
      <c r="C26" s="67" t="s">
        <v>102</v>
      </c>
      <c r="D26" s="36"/>
      <c r="E26" s="37">
        <v>374.99</v>
      </c>
      <c r="F26" s="37">
        <v>376.73</v>
      </c>
      <c r="G26" s="37">
        <v>378.2</v>
      </c>
      <c r="H26" s="37">
        <v>380</v>
      </c>
      <c r="I26" s="37"/>
      <c r="J26" s="37"/>
      <c r="K26" s="37">
        <v>381.51</v>
      </c>
      <c r="L26" s="37">
        <v>383.12</v>
      </c>
      <c r="M26" s="37">
        <v>384.64</v>
      </c>
      <c r="N26" s="37">
        <v>386.1</v>
      </c>
      <c r="O26" s="37"/>
      <c r="P26" s="37"/>
      <c r="Q26" s="37"/>
      <c r="R26" s="37">
        <v>389.19</v>
      </c>
      <c r="S26" s="37">
        <v>390.63</v>
      </c>
      <c r="T26" s="37">
        <v>392.35</v>
      </c>
      <c r="U26" s="37">
        <v>394</v>
      </c>
      <c r="V26" s="37">
        <v>395.64</v>
      </c>
      <c r="W26" s="37"/>
      <c r="X26" s="37"/>
      <c r="Y26" s="37">
        <v>397.05</v>
      </c>
      <c r="Z26" s="37">
        <v>398.56</v>
      </c>
      <c r="AA26" s="37">
        <v>400.25</v>
      </c>
      <c r="AB26" s="37">
        <v>401.81</v>
      </c>
      <c r="AC26" s="37"/>
      <c r="AD26" s="37"/>
      <c r="AE26" s="37"/>
      <c r="AF26" s="37">
        <v>402.95</v>
      </c>
      <c r="AG26" s="37">
        <v>404.35</v>
      </c>
      <c r="AH26" s="37">
        <v>405.82</v>
      </c>
      <c r="AI26" s="37">
        <v>407.47</v>
      </c>
      <c r="AJ26" s="37"/>
    </row>
    <row r="27" spans="1:36" outlineLevel="1">
      <c r="A27" s="33"/>
      <c r="B27" s="39" t="s">
        <v>19</v>
      </c>
      <c r="C27" s="67" t="s">
        <v>102</v>
      </c>
      <c r="D27" s="36"/>
      <c r="E27" s="37">
        <v>1710.8</v>
      </c>
      <c r="F27" s="37">
        <v>1712.1</v>
      </c>
      <c r="G27" s="37">
        <v>1713.4</v>
      </c>
      <c r="H27" s="37">
        <v>1714.8</v>
      </c>
      <c r="I27" s="37"/>
      <c r="J27" s="37"/>
      <c r="K27" s="37">
        <v>1717.3</v>
      </c>
      <c r="L27" s="37">
        <v>1718.6</v>
      </c>
      <c r="M27" s="37">
        <v>1719.7</v>
      </c>
      <c r="N27" s="37"/>
      <c r="O27" s="37"/>
      <c r="P27" s="37"/>
      <c r="Q27" s="37"/>
      <c r="R27" s="37">
        <v>1725</v>
      </c>
      <c r="S27" s="37">
        <v>1726.3</v>
      </c>
      <c r="T27" s="37">
        <v>1727.6</v>
      </c>
      <c r="U27" s="37">
        <v>1728.9</v>
      </c>
      <c r="V27" s="37">
        <v>1730.2</v>
      </c>
      <c r="W27" s="37"/>
      <c r="X27" s="37"/>
      <c r="Y27" s="37">
        <v>1732.8</v>
      </c>
      <c r="Z27" s="37">
        <v>1734</v>
      </c>
      <c r="AA27" s="37">
        <v>1735.3</v>
      </c>
      <c r="AB27" s="37">
        <v>1736.7</v>
      </c>
      <c r="AC27" s="37"/>
      <c r="AD27" s="37"/>
      <c r="AE27" s="37"/>
      <c r="AF27" s="37">
        <v>1739.9</v>
      </c>
      <c r="AG27" s="37">
        <v>1741.1</v>
      </c>
      <c r="AH27" s="37">
        <v>1742.3</v>
      </c>
      <c r="AI27" s="37">
        <v>1743.6</v>
      </c>
      <c r="AJ27" s="37"/>
    </row>
    <row r="28" spans="1:36" outlineLevel="1">
      <c r="A28" s="33"/>
      <c r="B28" s="64" t="s">
        <v>97</v>
      </c>
      <c r="C28" s="67" t="s">
        <v>102</v>
      </c>
      <c r="D28" s="36"/>
      <c r="E28" s="37">
        <v>59.79</v>
      </c>
      <c r="F28" s="37">
        <v>60.001927999999999</v>
      </c>
      <c r="G28" s="37"/>
      <c r="H28" s="37">
        <v>60.504367999999999</v>
      </c>
      <c r="I28" s="37"/>
      <c r="J28" s="37"/>
      <c r="K28" s="37">
        <v>61.163800000000002</v>
      </c>
      <c r="L28" s="37"/>
      <c r="M28" s="37">
        <v>61.699840000000002</v>
      </c>
      <c r="N28" s="37">
        <v>61.93</v>
      </c>
      <c r="O28" s="37"/>
      <c r="P28" s="37"/>
      <c r="Q28" s="37"/>
      <c r="R28" s="37">
        <v>62.811923999999998</v>
      </c>
      <c r="S28" s="37">
        <v>63.021999999999998</v>
      </c>
      <c r="T28" s="37">
        <v>63.230792000000001</v>
      </c>
      <c r="U28" s="37">
        <v>63.448480000000004</v>
      </c>
      <c r="V28" s="37">
        <v>63.680655999999999</v>
      </c>
      <c r="W28" s="37"/>
      <c r="X28" s="37"/>
      <c r="Y28" s="37">
        <v>64.290000000000006</v>
      </c>
      <c r="Z28" s="37"/>
      <c r="AA28" s="37"/>
      <c r="AB28" s="37">
        <v>64.942508000000004</v>
      </c>
      <c r="AC28" s="37"/>
      <c r="AD28" s="37"/>
      <c r="AE28" s="37"/>
      <c r="AF28" s="37">
        <v>65.786863999999994</v>
      </c>
      <c r="AG28" s="37">
        <v>65.959999999999994</v>
      </c>
      <c r="AH28" s="37">
        <v>66.153856000000005</v>
      </c>
      <c r="AI28" s="37">
        <v>66.362555999999998</v>
      </c>
      <c r="AJ28" s="37"/>
    </row>
    <row r="29" spans="1:36" outlineLevel="1">
      <c r="A29" s="33"/>
      <c r="B29" s="65" t="s">
        <v>56</v>
      </c>
      <c r="C29" s="67" t="s">
        <v>102</v>
      </c>
      <c r="D29" s="36"/>
      <c r="E29" s="37">
        <v>65.802999999999997</v>
      </c>
      <c r="F29" s="37">
        <v>65.813999999999993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>
        <v>65.816999999999993</v>
      </c>
      <c r="S29" s="37">
        <v>66.013000000000005</v>
      </c>
      <c r="T29" s="37">
        <v>66.242999999999995</v>
      </c>
      <c r="U29" s="37">
        <v>66.460999999999999</v>
      </c>
      <c r="V29" s="37">
        <v>66.701999999999998</v>
      </c>
      <c r="W29" s="37"/>
      <c r="X29" s="37"/>
      <c r="Y29" s="37">
        <v>67.138000000000005</v>
      </c>
      <c r="Z29" s="37">
        <v>67.356999999999999</v>
      </c>
      <c r="AA29" s="37">
        <v>67.561000000000007</v>
      </c>
      <c r="AB29" s="37">
        <v>67.789000000000001</v>
      </c>
      <c r="AC29" s="37"/>
      <c r="AD29" s="37"/>
      <c r="AE29" s="37"/>
      <c r="AF29" s="37">
        <v>68.378</v>
      </c>
      <c r="AG29" s="37">
        <v>68.567999999999998</v>
      </c>
      <c r="AH29" s="37"/>
      <c r="AI29" s="37"/>
      <c r="AJ29" s="37"/>
    </row>
    <row r="30" spans="1:36" outlineLevel="1">
      <c r="A30" s="33"/>
      <c r="B30" s="39" t="s">
        <v>20</v>
      </c>
      <c r="C30" s="67" t="s">
        <v>102</v>
      </c>
      <c r="D30" s="36"/>
      <c r="E30" s="37">
        <v>846.17</v>
      </c>
      <c r="F30" s="37">
        <v>846.81</v>
      </c>
      <c r="G30" s="37">
        <v>847.4</v>
      </c>
      <c r="H30" s="37">
        <v>848.1</v>
      </c>
      <c r="I30" s="37"/>
      <c r="J30" s="37"/>
      <c r="K30" s="37">
        <v>849</v>
      </c>
      <c r="L30" s="37">
        <v>849.79</v>
      </c>
      <c r="M30" s="37">
        <v>850.3</v>
      </c>
      <c r="N30" s="37">
        <v>850.93</v>
      </c>
      <c r="O30" s="37"/>
      <c r="P30" s="37"/>
      <c r="Q30" s="37"/>
      <c r="R30" s="37">
        <v>852.61</v>
      </c>
      <c r="S30" s="37">
        <v>853.21</v>
      </c>
      <c r="T30" s="37">
        <v>853.86</v>
      </c>
      <c r="U30" s="37">
        <v>854.52</v>
      </c>
      <c r="V30" s="37">
        <v>855.16</v>
      </c>
      <c r="W30" s="37"/>
      <c r="X30" s="37"/>
      <c r="Y30" s="37">
        <v>856.14</v>
      </c>
      <c r="Z30" s="37">
        <v>856.73</v>
      </c>
      <c r="AA30" s="37">
        <v>857.35</v>
      </c>
      <c r="AB30" s="37">
        <v>857.99</v>
      </c>
      <c r="AC30" s="37"/>
      <c r="AD30" s="37"/>
      <c r="AE30" s="37"/>
      <c r="AF30" s="37">
        <v>859.15</v>
      </c>
      <c r="AG30" s="37">
        <v>859.76</v>
      </c>
      <c r="AH30" s="37">
        <v>860.4</v>
      </c>
      <c r="AI30" s="37">
        <v>860.99</v>
      </c>
      <c r="AJ30" s="37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5615.09</v>
      </c>
      <c r="F33" s="36">
        <f t="shared" ref="F33:AJ41" si="1">IF(F5=0,E33,F5)</f>
        <v>5619.2510000000002</v>
      </c>
      <c r="G33" s="36">
        <f t="shared" si="1"/>
        <v>5622.924</v>
      </c>
      <c r="H33" s="36">
        <f t="shared" si="1"/>
        <v>5627.0690000000004</v>
      </c>
      <c r="I33" s="36">
        <f t="shared" si="1"/>
        <v>5627.0690000000004</v>
      </c>
      <c r="J33" s="36">
        <f t="shared" si="1"/>
        <v>5627.0690000000004</v>
      </c>
      <c r="K33" s="36">
        <f t="shared" si="1"/>
        <v>5632.3289999999997</v>
      </c>
      <c r="L33" s="36">
        <f t="shared" si="1"/>
        <v>5636.7539999999999</v>
      </c>
      <c r="M33" s="36">
        <f t="shared" si="1"/>
        <v>5641.4269999999997</v>
      </c>
      <c r="N33" s="36">
        <f t="shared" si="1"/>
        <v>5644</v>
      </c>
      <c r="O33" s="36">
        <f t="shared" si="1"/>
        <v>5644</v>
      </c>
      <c r="P33" s="36">
        <f t="shared" si="1"/>
        <v>5644</v>
      </c>
      <c r="Q33" s="36">
        <f t="shared" si="1"/>
        <v>5644</v>
      </c>
      <c r="R33" s="36">
        <f t="shared" si="1"/>
        <v>5653.442</v>
      </c>
      <c r="S33" s="36">
        <f t="shared" si="1"/>
        <v>5657.2659999999996</v>
      </c>
      <c r="T33" s="36">
        <f t="shared" si="1"/>
        <v>5661.7929999999997</v>
      </c>
      <c r="U33" s="36">
        <f t="shared" si="1"/>
        <v>5666.0609999999997</v>
      </c>
      <c r="V33" s="36">
        <f t="shared" si="1"/>
        <v>5670.2370000000001</v>
      </c>
      <c r="W33" s="36">
        <f t="shared" si="1"/>
        <v>5670.2370000000001</v>
      </c>
      <c r="X33" s="36">
        <f t="shared" si="1"/>
        <v>5670.2370000000001</v>
      </c>
      <c r="Y33" s="36">
        <f t="shared" si="1"/>
        <v>5675</v>
      </c>
      <c r="Z33" s="36">
        <f t="shared" si="1"/>
        <v>5679</v>
      </c>
      <c r="AA33" s="36">
        <f t="shared" si="1"/>
        <v>5683</v>
      </c>
      <c r="AB33" s="36">
        <f t="shared" si="1"/>
        <v>5687</v>
      </c>
      <c r="AC33" s="36">
        <f t="shared" si="1"/>
        <v>5687</v>
      </c>
      <c r="AD33" s="36">
        <f t="shared" si="1"/>
        <v>5687</v>
      </c>
      <c r="AE33" s="36">
        <f t="shared" si="1"/>
        <v>5687</v>
      </c>
      <c r="AF33" s="36">
        <f t="shared" si="1"/>
        <v>5693.0469999999996</v>
      </c>
      <c r="AG33" s="36">
        <f t="shared" si="1"/>
        <v>5696.7629999999999</v>
      </c>
      <c r="AH33" s="36">
        <f t="shared" si="1"/>
        <v>5700.7690000000002</v>
      </c>
      <c r="AI33" s="36">
        <f t="shared" si="1"/>
        <v>5704.5370000000003</v>
      </c>
      <c r="AJ33" s="36">
        <f t="shared" si="1"/>
        <v>5704.5370000000003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1098.432</v>
      </c>
      <c r="F34" s="36">
        <f t="shared" si="1"/>
        <v>1099.231</v>
      </c>
      <c r="G34" s="36">
        <f t="shared" si="1"/>
        <v>1100.1010000000001</v>
      </c>
      <c r="H34" s="36">
        <f t="shared" si="1"/>
        <v>1100.798</v>
      </c>
      <c r="I34" s="36">
        <f t="shared" si="1"/>
        <v>1100.798</v>
      </c>
      <c r="J34" s="36">
        <f t="shared" si="1"/>
        <v>1100.798</v>
      </c>
      <c r="K34" s="36">
        <f t="shared" si="1"/>
        <v>1101.829</v>
      </c>
      <c r="L34" s="36">
        <f t="shared" si="1"/>
        <v>1102.6210000000001</v>
      </c>
      <c r="M34" s="36">
        <f t="shared" si="1"/>
        <v>1103.4190000000001</v>
      </c>
      <c r="N34" s="36">
        <f t="shared" si="1"/>
        <v>1104</v>
      </c>
      <c r="O34" s="36">
        <f t="shared" si="1"/>
        <v>1104</v>
      </c>
      <c r="P34" s="36">
        <f t="shared" si="1"/>
        <v>1104</v>
      </c>
      <c r="Q34" s="36">
        <f t="shared" si="1"/>
        <v>1104</v>
      </c>
      <c r="R34" s="36">
        <f t="shared" si="1"/>
        <v>1105.972</v>
      </c>
      <c r="S34" s="36">
        <f t="shared" si="1"/>
        <v>1106.7560000000001</v>
      </c>
      <c r="T34" s="36">
        <f t="shared" si="1"/>
        <v>1107.7550000000001</v>
      </c>
      <c r="U34" s="36">
        <f t="shared" si="1"/>
        <v>1108.5429999999999</v>
      </c>
      <c r="V34" s="36">
        <f t="shared" si="1"/>
        <v>1109.3</v>
      </c>
      <c r="W34" s="36">
        <f t="shared" si="1"/>
        <v>1109.3</v>
      </c>
      <c r="X34" s="36">
        <f t="shared" si="1"/>
        <v>1109.3</v>
      </c>
      <c r="Y34" s="36">
        <f t="shared" si="1"/>
        <v>1110.335</v>
      </c>
      <c r="Z34" s="36">
        <f t="shared" si="1"/>
        <v>1111.3</v>
      </c>
      <c r="AA34" s="36">
        <f t="shared" si="1"/>
        <v>1112</v>
      </c>
      <c r="AB34" s="36">
        <f t="shared" si="1"/>
        <v>1113</v>
      </c>
      <c r="AC34" s="36">
        <f t="shared" si="1"/>
        <v>1113</v>
      </c>
      <c r="AD34" s="36">
        <f t="shared" si="1"/>
        <v>1113</v>
      </c>
      <c r="AE34" s="36">
        <f t="shared" si="1"/>
        <v>1113</v>
      </c>
      <c r="AF34" s="36">
        <f t="shared" si="1"/>
        <v>1114.086</v>
      </c>
      <c r="AG34" s="36">
        <f t="shared" si="1"/>
        <v>1114.9369999999999</v>
      </c>
      <c r="AH34" s="36">
        <f t="shared" si="1"/>
        <v>1115.7760000000001</v>
      </c>
      <c r="AI34" s="36">
        <f t="shared" si="1"/>
        <v>1116.5909999999999</v>
      </c>
      <c r="AJ34" s="36">
        <f t="shared" si="1"/>
        <v>1116.5909999999999</v>
      </c>
    </row>
    <row r="35" spans="1:36" outlineLevel="1">
      <c r="A35" s="33"/>
      <c r="B35" s="39" t="s">
        <v>2</v>
      </c>
      <c r="C35" s="36"/>
      <c r="D35" s="36"/>
      <c r="E35" s="36">
        <f t="shared" si="0"/>
        <v>14688</v>
      </c>
      <c r="F35" s="36">
        <f t="shared" si="1"/>
        <v>14703</v>
      </c>
      <c r="G35" s="36">
        <f t="shared" si="1"/>
        <v>14718</v>
      </c>
      <c r="H35" s="36">
        <f t="shared" si="1"/>
        <v>14733</v>
      </c>
      <c r="I35" s="36">
        <f t="shared" si="1"/>
        <v>14733</v>
      </c>
      <c r="J35" s="36">
        <f t="shared" si="1"/>
        <v>14733</v>
      </c>
      <c r="K35" s="36">
        <f t="shared" si="1"/>
        <v>14753</v>
      </c>
      <c r="L35" s="36">
        <f t="shared" si="1"/>
        <v>14769</v>
      </c>
      <c r="M35" s="36">
        <f t="shared" si="1"/>
        <v>14786</v>
      </c>
      <c r="N35" s="36">
        <f t="shared" si="1"/>
        <v>14786</v>
      </c>
      <c r="O35" s="36">
        <f t="shared" si="1"/>
        <v>14786</v>
      </c>
      <c r="P35" s="36">
        <f t="shared" si="1"/>
        <v>14786</v>
      </c>
      <c r="Q35" s="36">
        <f t="shared" si="1"/>
        <v>14786</v>
      </c>
      <c r="R35" s="36">
        <f t="shared" si="1"/>
        <v>14382</v>
      </c>
      <c r="S35" s="36">
        <f t="shared" si="1"/>
        <v>14846</v>
      </c>
      <c r="T35" s="36">
        <f t="shared" si="1"/>
        <v>14864</v>
      </c>
      <c r="U35" s="36">
        <f t="shared" si="1"/>
        <v>14879</v>
      </c>
      <c r="V35" s="36">
        <f t="shared" si="1"/>
        <v>14895</v>
      </c>
      <c r="W35" s="36">
        <f t="shared" si="1"/>
        <v>14895</v>
      </c>
      <c r="X35" s="36">
        <f t="shared" si="1"/>
        <v>14895</v>
      </c>
      <c r="Y35" s="36">
        <f t="shared" si="1"/>
        <v>14914</v>
      </c>
      <c r="Z35" s="36">
        <f t="shared" si="1"/>
        <v>14931</v>
      </c>
      <c r="AA35" s="36">
        <f t="shared" si="1"/>
        <v>14946</v>
      </c>
      <c r="AB35" s="36">
        <f t="shared" si="1"/>
        <v>14961</v>
      </c>
      <c r="AC35" s="36">
        <f t="shared" si="1"/>
        <v>14961</v>
      </c>
      <c r="AD35" s="36">
        <f t="shared" si="1"/>
        <v>14961</v>
      </c>
      <c r="AE35" s="36">
        <f t="shared" si="1"/>
        <v>14961</v>
      </c>
      <c r="AF35" s="36">
        <f t="shared" si="1"/>
        <v>14981</v>
      </c>
      <c r="AG35" s="36">
        <f t="shared" si="1"/>
        <v>14996</v>
      </c>
      <c r="AH35" s="36">
        <f t="shared" si="1"/>
        <v>15011</v>
      </c>
      <c r="AI35" s="36">
        <f t="shared" si="1"/>
        <v>15025</v>
      </c>
      <c r="AJ35" s="36">
        <f t="shared" si="1"/>
        <v>15025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2489.5</v>
      </c>
      <c r="F37" s="36">
        <f t="shared" si="1"/>
        <v>2492.3000000000002</v>
      </c>
      <c r="G37" s="36">
        <f t="shared" si="1"/>
        <v>2494.8000000000002</v>
      </c>
      <c r="H37" s="36">
        <f t="shared" si="1"/>
        <v>2497.1</v>
      </c>
      <c r="I37" s="36">
        <f t="shared" si="1"/>
        <v>2497.1</v>
      </c>
      <c r="J37" s="36">
        <f t="shared" si="1"/>
        <v>2497.1</v>
      </c>
      <c r="K37" s="36">
        <f t="shared" si="1"/>
        <v>2499.5</v>
      </c>
      <c r="L37" s="36">
        <f t="shared" si="1"/>
        <v>2502.6</v>
      </c>
      <c r="M37" s="36">
        <f t="shared" si="1"/>
        <v>2505.6</v>
      </c>
      <c r="N37" s="36">
        <f t="shared" si="1"/>
        <v>2507.6</v>
      </c>
      <c r="O37" s="36">
        <f t="shared" si="1"/>
        <v>2507.6</v>
      </c>
      <c r="P37" s="36">
        <f t="shared" si="1"/>
        <v>2507.6</v>
      </c>
      <c r="Q37" s="36">
        <f t="shared" si="1"/>
        <v>2507.6</v>
      </c>
      <c r="R37" s="36">
        <f t="shared" si="1"/>
        <v>2512.6999999999998</v>
      </c>
      <c r="S37" s="36">
        <f t="shared" si="1"/>
        <v>2515.4</v>
      </c>
      <c r="T37" s="36">
        <f t="shared" si="1"/>
        <v>2519.1</v>
      </c>
      <c r="U37" s="36">
        <f t="shared" si="1"/>
        <v>2522</v>
      </c>
      <c r="V37" s="36">
        <f t="shared" si="1"/>
        <v>2524.8000000000002</v>
      </c>
      <c r="W37" s="36">
        <f t="shared" si="1"/>
        <v>2524.8000000000002</v>
      </c>
      <c r="X37" s="36">
        <f t="shared" si="1"/>
        <v>2524.8000000000002</v>
      </c>
      <c r="Y37" s="36">
        <f t="shared" si="1"/>
        <v>2527.1</v>
      </c>
      <c r="Z37" s="36">
        <f t="shared" si="1"/>
        <v>2530.5</v>
      </c>
      <c r="AA37" s="36">
        <f t="shared" si="1"/>
        <v>2533.5</v>
      </c>
      <c r="AB37" s="36">
        <f t="shared" si="1"/>
        <v>2535.6</v>
      </c>
      <c r="AC37" s="36">
        <f t="shared" si="1"/>
        <v>2535.6</v>
      </c>
      <c r="AD37" s="36">
        <f t="shared" si="1"/>
        <v>2535.6</v>
      </c>
      <c r="AE37" s="36">
        <f t="shared" si="1"/>
        <v>2535.6</v>
      </c>
      <c r="AF37" s="36">
        <f t="shared" si="1"/>
        <v>2536.8000000000002</v>
      </c>
      <c r="AG37" s="36">
        <f t="shared" si="1"/>
        <v>2539.3000000000002</v>
      </c>
      <c r="AH37" s="36">
        <f t="shared" si="1"/>
        <v>2542</v>
      </c>
      <c r="AI37" s="36">
        <f t="shared" si="1"/>
        <v>2544.5</v>
      </c>
      <c r="AJ37" s="36">
        <f t="shared" si="1"/>
        <v>2544.5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1199</v>
      </c>
      <c r="F38" s="36">
        <f t="shared" si="1"/>
        <v>1200.7</v>
      </c>
      <c r="G38" s="36">
        <f t="shared" si="1"/>
        <v>1202.4000000000001</v>
      </c>
      <c r="H38" s="36">
        <f t="shared" si="1"/>
        <v>1203.8</v>
      </c>
      <c r="I38" s="36">
        <f t="shared" si="1"/>
        <v>1203.8</v>
      </c>
      <c r="J38" s="36">
        <f t="shared" si="1"/>
        <v>1203.8</v>
      </c>
      <c r="K38" s="36">
        <f t="shared" si="1"/>
        <v>1205.3</v>
      </c>
      <c r="L38" s="36">
        <f t="shared" si="1"/>
        <v>1207.3</v>
      </c>
      <c r="M38" s="36">
        <f t="shared" si="1"/>
        <v>1209.3</v>
      </c>
      <c r="N38" s="36">
        <f t="shared" si="1"/>
        <v>1210.5999999999999</v>
      </c>
      <c r="O38" s="36">
        <f t="shared" si="1"/>
        <v>1210.5999999999999</v>
      </c>
      <c r="P38" s="36">
        <f t="shared" si="1"/>
        <v>1210.5999999999999</v>
      </c>
      <c r="Q38" s="36">
        <f t="shared" si="1"/>
        <v>1210.5999999999999</v>
      </c>
      <c r="R38" s="36">
        <f t="shared" si="1"/>
        <v>1213.8</v>
      </c>
      <c r="S38" s="36">
        <f t="shared" si="1"/>
        <v>1215.5999999999999</v>
      </c>
      <c r="T38" s="36">
        <f t="shared" si="1"/>
        <v>1218.0999999999999</v>
      </c>
      <c r="U38" s="36">
        <f t="shared" si="1"/>
        <v>1220</v>
      </c>
      <c r="V38" s="36">
        <f t="shared" si="1"/>
        <v>1221.8</v>
      </c>
      <c r="W38" s="36">
        <f t="shared" si="1"/>
        <v>1221.8</v>
      </c>
      <c r="X38" s="36">
        <f t="shared" si="1"/>
        <v>1221.8</v>
      </c>
      <c r="Y38" s="36">
        <f t="shared" si="1"/>
        <v>1223.3</v>
      </c>
      <c r="Z38" s="36">
        <f t="shared" si="1"/>
        <v>1225.5999999999999</v>
      </c>
      <c r="AA38" s="36">
        <f t="shared" si="1"/>
        <v>1227.5</v>
      </c>
      <c r="AB38" s="36">
        <f t="shared" si="1"/>
        <v>1228.8</v>
      </c>
      <c r="AC38" s="36">
        <f t="shared" si="1"/>
        <v>1228.8</v>
      </c>
      <c r="AD38" s="36">
        <f t="shared" si="1"/>
        <v>1228.8</v>
      </c>
      <c r="AE38" s="36">
        <f t="shared" si="1"/>
        <v>1228.8</v>
      </c>
      <c r="AF38" s="36">
        <f t="shared" si="1"/>
        <v>1229.4000000000001</v>
      </c>
      <c r="AG38" s="36">
        <f t="shared" si="1"/>
        <v>1231</v>
      </c>
      <c r="AH38" s="36">
        <f t="shared" si="1"/>
        <v>1232.7</v>
      </c>
      <c r="AI38" s="36">
        <f t="shared" si="1"/>
        <v>1234.3</v>
      </c>
      <c r="AJ38" s="36">
        <f t="shared" si="1"/>
        <v>1234.3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156.93</v>
      </c>
      <c r="F39" s="36">
        <f t="shared" si="1"/>
        <v>157.04</v>
      </c>
      <c r="G39" s="36">
        <f t="shared" si="1"/>
        <v>157.12</v>
      </c>
      <c r="H39" s="36">
        <f t="shared" si="1"/>
        <v>157.22</v>
      </c>
      <c r="I39" s="36">
        <f t="shared" si="1"/>
        <v>157.22</v>
      </c>
      <c r="J39" s="36">
        <f t="shared" si="1"/>
        <v>157.22</v>
      </c>
      <c r="K39" s="36">
        <f t="shared" si="1"/>
        <v>157.27000000000001</v>
      </c>
      <c r="L39" s="36">
        <f t="shared" si="1"/>
        <v>157.37</v>
      </c>
      <c r="M39" s="36">
        <f t="shared" si="1"/>
        <v>157.43</v>
      </c>
      <c r="N39" s="36">
        <f t="shared" si="1"/>
        <v>157.51</v>
      </c>
      <c r="O39" s="36">
        <f t="shared" si="1"/>
        <v>157.51</v>
      </c>
      <c r="P39" s="36">
        <f t="shared" si="1"/>
        <v>157.51</v>
      </c>
      <c r="Q39" s="36">
        <f t="shared" si="1"/>
        <v>157.51</v>
      </c>
      <c r="R39" s="36">
        <f t="shared" si="1"/>
        <v>157.61000000000001</v>
      </c>
      <c r="S39" s="36">
        <f t="shared" si="1"/>
        <v>157.69</v>
      </c>
      <c r="T39" s="36">
        <f t="shared" si="1"/>
        <v>157.76</v>
      </c>
      <c r="U39" s="36">
        <f t="shared" si="1"/>
        <v>157.84</v>
      </c>
      <c r="V39" s="36">
        <f t="shared" si="1"/>
        <v>157.93</v>
      </c>
      <c r="W39" s="36">
        <f t="shared" si="1"/>
        <v>157.93</v>
      </c>
      <c r="X39" s="36">
        <f t="shared" si="1"/>
        <v>157.93</v>
      </c>
      <c r="Y39" s="36">
        <f t="shared" si="1"/>
        <v>157.99</v>
      </c>
      <c r="Z39" s="36">
        <f t="shared" si="1"/>
        <v>158.07</v>
      </c>
      <c r="AA39" s="36">
        <f t="shared" si="1"/>
        <v>158.15</v>
      </c>
      <c r="AB39" s="36">
        <f t="shared" si="1"/>
        <v>158.24</v>
      </c>
      <c r="AC39" s="36">
        <f t="shared" si="1"/>
        <v>158.24</v>
      </c>
      <c r="AD39" s="36">
        <f t="shared" si="1"/>
        <v>158.24</v>
      </c>
      <c r="AE39" s="36">
        <f t="shared" si="1"/>
        <v>158.24</v>
      </c>
      <c r="AF39" s="36">
        <f t="shared" si="1"/>
        <v>158.33000000000001</v>
      </c>
      <c r="AG39" s="36">
        <f t="shared" si="1"/>
        <v>158.44</v>
      </c>
      <c r="AH39" s="36">
        <f t="shared" si="1"/>
        <v>158.52000000000001</v>
      </c>
      <c r="AI39" s="36">
        <f t="shared" si="1"/>
        <v>158.61000000000001</v>
      </c>
      <c r="AJ39" s="36">
        <f t="shared" si="1"/>
        <v>158.61000000000001</v>
      </c>
    </row>
    <row r="40" spans="1:36" outlineLevel="1">
      <c r="A40" s="33"/>
      <c r="B40" s="62" t="s">
        <v>44</v>
      </c>
      <c r="C40" s="36"/>
      <c r="D40" s="36"/>
      <c r="E40" s="36">
        <f t="shared" si="0"/>
        <v>40.616999999999997</v>
      </c>
      <c r="F40" s="36">
        <f t="shared" si="1"/>
        <v>40.718000000000004</v>
      </c>
      <c r="G40" s="36">
        <f t="shared" si="1"/>
        <v>40.945</v>
      </c>
      <c r="H40" s="36">
        <f t="shared" si="1"/>
        <v>41.143000000000001</v>
      </c>
      <c r="I40" s="36">
        <f t="shared" si="1"/>
        <v>41.143000000000001</v>
      </c>
      <c r="J40" s="36">
        <f t="shared" si="1"/>
        <v>41.143000000000001</v>
      </c>
      <c r="K40" s="36">
        <f t="shared" si="1"/>
        <v>41.222000000000001</v>
      </c>
      <c r="L40" s="36">
        <f t="shared" si="1"/>
        <v>41.222000000000001</v>
      </c>
      <c r="M40" s="36">
        <f t="shared" si="1"/>
        <v>41.338000000000001</v>
      </c>
      <c r="N40" s="36">
        <f t="shared" si="1"/>
        <v>41.581000000000003</v>
      </c>
      <c r="O40" s="36">
        <f t="shared" si="1"/>
        <v>41.581000000000003</v>
      </c>
      <c r="P40" s="36">
        <f t="shared" si="1"/>
        <v>41.581000000000003</v>
      </c>
      <c r="Q40" s="36">
        <f t="shared" si="1"/>
        <v>41.581000000000003</v>
      </c>
      <c r="R40" s="36">
        <f t="shared" si="1"/>
        <v>41.749000000000002</v>
      </c>
      <c r="S40" s="36">
        <f t="shared" si="1"/>
        <v>42.012999999999998</v>
      </c>
      <c r="T40" s="36">
        <f t="shared" si="1"/>
        <v>42.277999999999999</v>
      </c>
      <c r="U40" s="36">
        <f t="shared" si="1"/>
        <v>42.52</v>
      </c>
      <c r="V40" s="36">
        <f t="shared" si="1"/>
        <v>42.606999999999999</v>
      </c>
      <c r="W40" s="36">
        <f t="shared" si="1"/>
        <v>42.606999999999999</v>
      </c>
      <c r="X40" s="36">
        <f t="shared" si="1"/>
        <v>42.606999999999999</v>
      </c>
      <c r="Y40" s="36">
        <f t="shared" si="1"/>
        <v>42.731000000000002</v>
      </c>
      <c r="Z40" s="36">
        <f t="shared" si="1"/>
        <v>42.956000000000003</v>
      </c>
      <c r="AA40" s="36">
        <f t="shared" si="1"/>
        <v>43.179000000000002</v>
      </c>
      <c r="AB40" s="36">
        <f t="shared" si="1"/>
        <v>43.506</v>
      </c>
      <c r="AC40" s="36">
        <f t="shared" si="1"/>
        <v>43.506</v>
      </c>
      <c r="AD40" s="36">
        <f t="shared" si="1"/>
        <v>43.506</v>
      </c>
      <c r="AE40" s="36">
        <f t="shared" si="1"/>
        <v>43.506</v>
      </c>
      <c r="AF40" s="36">
        <f t="shared" si="1"/>
        <v>43.698</v>
      </c>
      <c r="AG40" s="36">
        <f t="shared" si="1"/>
        <v>43.969000000000001</v>
      </c>
      <c r="AH40" s="36">
        <f t="shared" si="1"/>
        <v>44.134999999999998</v>
      </c>
      <c r="AI40" s="36">
        <f t="shared" si="1"/>
        <v>44.308999999999997</v>
      </c>
      <c r="AJ40" s="36">
        <f t="shared" si="1"/>
        <v>44.308999999999997</v>
      </c>
    </row>
    <row r="41" spans="1:36" outlineLevel="1">
      <c r="A41" s="33"/>
      <c r="B41" s="62" t="s">
        <v>43</v>
      </c>
      <c r="C41" s="36"/>
      <c r="D41" s="36"/>
      <c r="E41" s="36">
        <f t="shared" si="0"/>
        <v>2.7193999999999998</v>
      </c>
      <c r="F41" s="36">
        <f t="shared" si="1"/>
        <v>2.7208999999999999</v>
      </c>
      <c r="G41" s="36">
        <f t="shared" si="1"/>
        <v>2.7269000000000001</v>
      </c>
      <c r="H41" s="36">
        <f t="shared" si="1"/>
        <v>2.7574000000000001</v>
      </c>
      <c r="I41" s="36">
        <f t="shared" si="1"/>
        <v>2.7574000000000001</v>
      </c>
      <c r="J41" s="36">
        <f t="shared" si="1"/>
        <v>2.7574000000000001</v>
      </c>
      <c r="K41" s="36">
        <f t="shared" si="1"/>
        <v>2.7652000000000001</v>
      </c>
      <c r="L41" s="36">
        <f t="shared" si="1"/>
        <v>2.7652000000000001</v>
      </c>
      <c r="M41" s="36">
        <f t="shared" ref="M41:AJ51" si="2">IF(M13=0,L41,M13)</f>
        <v>2.7683</v>
      </c>
      <c r="N41" s="36">
        <f t="shared" si="2"/>
        <v>2.7795000000000001</v>
      </c>
      <c r="O41" s="36">
        <f t="shared" si="2"/>
        <v>2.7795000000000001</v>
      </c>
      <c r="P41" s="36">
        <f t="shared" si="2"/>
        <v>2.7795000000000001</v>
      </c>
      <c r="Q41" s="36">
        <f t="shared" si="2"/>
        <v>2.7795000000000001</v>
      </c>
      <c r="R41" s="36">
        <f t="shared" si="2"/>
        <v>2.8001</v>
      </c>
      <c r="S41" s="36">
        <f t="shared" si="2"/>
        <v>2.8052000000000001</v>
      </c>
      <c r="T41" s="36">
        <f t="shared" si="2"/>
        <v>2.8359999999999999</v>
      </c>
      <c r="U41" s="36">
        <f t="shared" si="2"/>
        <v>2.8603999999999998</v>
      </c>
      <c r="V41" s="36">
        <f t="shared" si="2"/>
        <v>2.8650000000000002</v>
      </c>
      <c r="W41" s="36">
        <f t="shared" si="2"/>
        <v>2.8650000000000002</v>
      </c>
      <c r="X41" s="36">
        <f t="shared" si="2"/>
        <v>2.8650000000000002</v>
      </c>
      <c r="Y41" s="36">
        <f t="shared" si="2"/>
        <v>2.8696999999999999</v>
      </c>
      <c r="Z41" s="36">
        <f t="shared" si="2"/>
        <v>2.8759000000000001</v>
      </c>
      <c r="AA41" s="36">
        <f t="shared" si="2"/>
        <v>2.9062000000000001</v>
      </c>
      <c r="AB41" s="36">
        <f t="shared" si="2"/>
        <v>2.9245000000000001</v>
      </c>
      <c r="AC41" s="36">
        <f t="shared" si="2"/>
        <v>2.9245000000000001</v>
      </c>
      <c r="AD41" s="36">
        <f t="shared" si="2"/>
        <v>2.9245000000000001</v>
      </c>
      <c r="AE41" s="36">
        <f t="shared" si="2"/>
        <v>2.9245000000000001</v>
      </c>
      <c r="AF41" s="36">
        <f t="shared" si="2"/>
        <v>2.9306000000000001</v>
      </c>
      <c r="AG41" s="36">
        <f t="shared" si="2"/>
        <v>2.9321000000000002</v>
      </c>
      <c r="AH41" s="36">
        <f t="shared" si="2"/>
        <v>2.9348999999999998</v>
      </c>
      <c r="AI41" s="36">
        <f t="shared" si="2"/>
        <v>2.9552999999999998</v>
      </c>
      <c r="AJ41" s="36">
        <f t="shared" si="2"/>
        <v>2.9552999999999998</v>
      </c>
    </row>
    <row r="42" spans="1:36" outlineLevel="1">
      <c r="A42" s="33"/>
      <c r="B42" s="39" t="s">
        <v>1</v>
      </c>
      <c r="C42" s="36"/>
      <c r="D42" s="36"/>
      <c r="E42" s="36">
        <f t="shared" si="0"/>
        <v>741.35</v>
      </c>
      <c r="F42" s="36">
        <f t="shared" ref="F42:U57" si="3">IF(F14=0,E42,F14)</f>
        <v>741.83</v>
      </c>
      <c r="G42" s="36">
        <f t="shared" si="3"/>
        <v>742.34</v>
      </c>
      <c r="H42" s="36">
        <f t="shared" si="3"/>
        <v>742.88</v>
      </c>
      <c r="I42" s="36">
        <f t="shared" si="3"/>
        <v>742.88</v>
      </c>
      <c r="J42" s="36">
        <f t="shared" si="3"/>
        <v>742.88</v>
      </c>
      <c r="K42" s="36">
        <f t="shared" si="3"/>
        <v>743.54</v>
      </c>
      <c r="L42" s="36">
        <f t="shared" si="3"/>
        <v>744.02</v>
      </c>
      <c r="M42" s="36">
        <f t="shared" si="2"/>
        <v>744.45</v>
      </c>
      <c r="N42" s="36">
        <f t="shared" si="2"/>
        <v>744.97</v>
      </c>
      <c r="O42" s="36">
        <f t="shared" si="2"/>
        <v>744.97</v>
      </c>
      <c r="P42" s="36">
        <f t="shared" si="2"/>
        <v>744.97</v>
      </c>
      <c r="Q42" s="36">
        <f t="shared" si="2"/>
        <v>744.97</v>
      </c>
      <c r="R42" s="36">
        <f t="shared" si="2"/>
        <v>746.04</v>
      </c>
      <c r="S42" s="36">
        <f t="shared" si="2"/>
        <v>746.49</v>
      </c>
      <c r="T42" s="36">
        <f t="shared" si="2"/>
        <v>747</v>
      </c>
      <c r="U42" s="36">
        <f t="shared" si="2"/>
        <v>747.48</v>
      </c>
      <c r="V42" s="36">
        <f t="shared" si="2"/>
        <v>748.03</v>
      </c>
      <c r="W42" s="36">
        <f t="shared" si="2"/>
        <v>748.03</v>
      </c>
      <c r="X42" s="36">
        <f t="shared" si="2"/>
        <v>748.03</v>
      </c>
      <c r="Y42" s="36">
        <f t="shared" si="2"/>
        <v>748.7</v>
      </c>
      <c r="Z42" s="36">
        <f t="shared" si="2"/>
        <v>749.25</v>
      </c>
      <c r="AA42" s="36">
        <f t="shared" si="2"/>
        <v>749.73</v>
      </c>
      <c r="AB42" s="36">
        <f t="shared" si="2"/>
        <v>750.32</v>
      </c>
      <c r="AC42" s="36">
        <f t="shared" si="2"/>
        <v>750.32</v>
      </c>
      <c r="AD42" s="36">
        <f t="shared" si="2"/>
        <v>750.32</v>
      </c>
      <c r="AE42" s="36">
        <f t="shared" si="2"/>
        <v>750.32</v>
      </c>
      <c r="AF42" s="36">
        <f t="shared" si="2"/>
        <v>751.29</v>
      </c>
      <c r="AG42" s="36">
        <f t="shared" si="2"/>
        <v>751.69</v>
      </c>
      <c r="AH42" s="36">
        <f t="shared" si="2"/>
        <v>752.12</v>
      </c>
      <c r="AI42" s="36">
        <f t="shared" si="2"/>
        <v>752.57</v>
      </c>
      <c r="AJ42" s="36">
        <f t="shared" si="2"/>
        <v>752.57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666.35</v>
      </c>
      <c r="F43" s="36">
        <f t="shared" si="3"/>
        <v>666.76</v>
      </c>
      <c r="G43" s="36">
        <f t="shared" si="3"/>
        <v>667.18</v>
      </c>
      <c r="H43" s="36">
        <f t="shared" si="3"/>
        <v>667.67</v>
      </c>
      <c r="I43" s="36">
        <f t="shared" si="3"/>
        <v>667.67</v>
      </c>
      <c r="J43" s="36">
        <f t="shared" si="3"/>
        <v>667.67</v>
      </c>
      <c r="K43" s="36">
        <f t="shared" si="3"/>
        <v>668.22</v>
      </c>
      <c r="L43" s="36">
        <f t="shared" si="3"/>
        <v>668.7</v>
      </c>
      <c r="M43" s="36">
        <f t="shared" si="2"/>
        <v>669.15</v>
      </c>
      <c r="N43" s="36">
        <f t="shared" si="2"/>
        <v>669.7</v>
      </c>
      <c r="O43" s="36">
        <f t="shared" si="2"/>
        <v>669.7</v>
      </c>
      <c r="P43" s="36">
        <f t="shared" si="2"/>
        <v>669.7</v>
      </c>
      <c r="Q43" s="36">
        <f t="shared" si="2"/>
        <v>669.7</v>
      </c>
      <c r="R43" s="36">
        <f t="shared" si="2"/>
        <v>670.42</v>
      </c>
      <c r="S43" s="36">
        <f t="shared" si="2"/>
        <v>670.83</v>
      </c>
      <c r="T43" s="36">
        <f t="shared" si="2"/>
        <v>671.28</v>
      </c>
      <c r="U43" s="36">
        <f t="shared" si="2"/>
        <v>671.74</v>
      </c>
      <c r="V43" s="36">
        <f t="shared" si="2"/>
        <v>672.22</v>
      </c>
      <c r="W43" s="36">
        <f t="shared" si="2"/>
        <v>672.22</v>
      </c>
      <c r="X43" s="36">
        <f t="shared" si="2"/>
        <v>672.22</v>
      </c>
      <c r="Y43" s="36">
        <f t="shared" si="2"/>
        <v>672.9</v>
      </c>
      <c r="Z43" s="36">
        <f t="shared" si="2"/>
        <v>673.42</v>
      </c>
      <c r="AA43" s="36">
        <f t="shared" si="2"/>
        <v>673.83</v>
      </c>
      <c r="AB43" s="36">
        <f t="shared" si="2"/>
        <v>674.39</v>
      </c>
      <c r="AC43" s="36">
        <f t="shared" si="2"/>
        <v>674.39</v>
      </c>
      <c r="AD43" s="36">
        <f t="shared" si="2"/>
        <v>674.39</v>
      </c>
      <c r="AE43" s="36">
        <f t="shared" si="2"/>
        <v>674.39</v>
      </c>
      <c r="AF43" s="36">
        <f t="shared" si="2"/>
        <v>675.23</v>
      </c>
      <c r="AG43" s="36">
        <f t="shared" si="2"/>
        <v>675.65</v>
      </c>
      <c r="AH43" s="36">
        <f t="shared" si="2"/>
        <v>676.11</v>
      </c>
      <c r="AI43" s="36">
        <f t="shared" si="2"/>
        <v>676.51</v>
      </c>
      <c r="AJ43" s="36">
        <f t="shared" si="2"/>
        <v>676.51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1811.6</v>
      </c>
      <c r="F44" s="36">
        <f t="shared" si="3"/>
        <v>1813.3</v>
      </c>
      <c r="G44" s="36">
        <f t="shared" si="3"/>
        <v>1814.8</v>
      </c>
      <c r="H44" s="36">
        <f t="shared" si="3"/>
        <v>1816.3</v>
      </c>
      <c r="I44" s="36">
        <f t="shared" si="3"/>
        <v>1816.3</v>
      </c>
      <c r="J44" s="36">
        <f t="shared" si="3"/>
        <v>1816.3</v>
      </c>
      <c r="K44" s="36">
        <f t="shared" si="3"/>
        <v>1819.1</v>
      </c>
      <c r="L44" s="36">
        <f t="shared" si="3"/>
        <v>1820.9</v>
      </c>
      <c r="M44" s="36">
        <f t="shared" si="2"/>
        <v>1822.3</v>
      </c>
      <c r="N44" s="36">
        <f t="shared" si="2"/>
        <v>1823.8</v>
      </c>
      <c r="O44" s="36">
        <f t="shared" si="2"/>
        <v>1823.8</v>
      </c>
      <c r="P44" s="36">
        <f t="shared" si="2"/>
        <v>1823.8</v>
      </c>
      <c r="Q44" s="36">
        <f t="shared" si="2"/>
        <v>1823.8</v>
      </c>
      <c r="R44" s="36">
        <f t="shared" si="2"/>
        <v>1828.3</v>
      </c>
      <c r="S44" s="36">
        <f t="shared" si="2"/>
        <v>1829.7</v>
      </c>
      <c r="T44" s="36">
        <f t="shared" si="2"/>
        <v>1831.4</v>
      </c>
      <c r="U44" s="36">
        <f t="shared" si="2"/>
        <v>1833.2</v>
      </c>
      <c r="V44" s="36">
        <f t="shared" si="2"/>
        <v>1834.7</v>
      </c>
      <c r="W44" s="36">
        <f t="shared" si="2"/>
        <v>1834.7</v>
      </c>
      <c r="X44" s="36">
        <f t="shared" si="2"/>
        <v>1834.7</v>
      </c>
      <c r="Y44" s="36">
        <f t="shared" si="2"/>
        <v>1837.7</v>
      </c>
      <c r="Z44" s="36">
        <f t="shared" si="2"/>
        <v>1839.3</v>
      </c>
      <c r="AA44" s="36">
        <f t="shared" si="2"/>
        <v>1840.8</v>
      </c>
      <c r="AB44" s="36">
        <f t="shared" si="2"/>
        <v>1842.3</v>
      </c>
      <c r="AC44" s="36">
        <f t="shared" si="2"/>
        <v>1842.3</v>
      </c>
      <c r="AD44" s="36">
        <f t="shared" si="2"/>
        <v>1842.3</v>
      </c>
      <c r="AE44" s="36">
        <f t="shared" si="2"/>
        <v>1842.3</v>
      </c>
      <c r="AF44" s="36">
        <f t="shared" si="2"/>
        <v>1845.8</v>
      </c>
      <c r="AG44" s="36">
        <f t="shared" si="2"/>
        <v>1847.4</v>
      </c>
      <c r="AH44" s="36">
        <f t="shared" si="2"/>
        <v>1849.2</v>
      </c>
      <c r="AI44" s="36">
        <f t="shared" si="2"/>
        <v>1850.7</v>
      </c>
      <c r="AJ44" s="36">
        <f t="shared" si="2"/>
        <v>1850.7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27.085000000000001</v>
      </c>
      <c r="F45" s="36">
        <f t="shared" si="3"/>
        <v>27.097000000000001</v>
      </c>
      <c r="G45" s="36">
        <f t="shared" si="3"/>
        <v>27.103999999999999</v>
      </c>
      <c r="H45" s="36">
        <f t="shared" si="3"/>
        <v>27.114000000000001</v>
      </c>
      <c r="I45" s="36">
        <f t="shared" si="3"/>
        <v>27.114000000000001</v>
      </c>
      <c r="J45" s="36">
        <f t="shared" si="3"/>
        <v>27.114000000000001</v>
      </c>
      <c r="K45" s="36">
        <f t="shared" si="3"/>
        <v>27.119</v>
      </c>
      <c r="L45" s="36">
        <f t="shared" si="3"/>
        <v>27.129000000000001</v>
      </c>
      <c r="M45" s="36">
        <f t="shared" si="2"/>
        <v>27.141999999999999</v>
      </c>
      <c r="N45" s="36">
        <f t="shared" si="2"/>
        <v>27.154</v>
      </c>
      <c r="O45" s="36">
        <f t="shared" si="2"/>
        <v>27.154</v>
      </c>
      <c r="P45" s="36">
        <f t="shared" si="2"/>
        <v>27.154</v>
      </c>
      <c r="Q45" s="36">
        <f t="shared" si="2"/>
        <v>27.154</v>
      </c>
      <c r="R45" s="36">
        <f t="shared" si="2"/>
        <v>27.196000000000002</v>
      </c>
      <c r="S45" s="36">
        <f t="shared" si="2"/>
        <v>27.234999999999999</v>
      </c>
      <c r="T45" s="36">
        <f t="shared" si="2"/>
        <v>27.254999999999999</v>
      </c>
      <c r="U45" s="36">
        <f t="shared" si="2"/>
        <v>27.277999999999999</v>
      </c>
      <c r="V45" s="36">
        <f t="shared" si="2"/>
        <v>27.312999999999999</v>
      </c>
      <c r="W45" s="36">
        <f t="shared" si="2"/>
        <v>27.312999999999999</v>
      </c>
      <c r="X45" s="36">
        <f t="shared" si="2"/>
        <v>27.312999999999999</v>
      </c>
      <c r="Y45" s="36">
        <f t="shared" si="2"/>
        <v>27.331</v>
      </c>
      <c r="Z45" s="36">
        <f t="shared" si="2"/>
        <v>27.331</v>
      </c>
      <c r="AA45" s="36">
        <f t="shared" si="2"/>
        <v>27.359000000000002</v>
      </c>
      <c r="AB45" s="36">
        <f t="shared" si="2"/>
        <v>27.364000000000001</v>
      </c>
      <c r="AC45" s="36">
        <f t="shared" si="2"/>
        <v>27.364000000000001</v>
      </c>
      <c r="AD45" s="36">
        <f t="shared" si="2"/>
        <v>27.364000000000001</v>
      </c>
      <c r="AE45" s="36">
        <f t="shared" si="2"/>
        <v>27.364000000000001</v>
      </c>
      <c r="AF45" s="36">
        <f t="shared" si="2"/>
        <v>27.370999999999999</v>
      </c>
      <c r="AG45" s="36">
        <f t="shared" si="2"/>
        <v>27.393000000000001</v>
      </c>
      <c r="AH45" s="36">
        <f t="shared" si="2"/>
        <v>27.411000000000001</v>
      </c>
      <c r="AI45" s="36">
        <f t="shared" si="2"/>
        <v>27.425000000000001</v>
      </c>
      <c r="AJ45" s="36">
        <f t="shared" si="2"/>
        <v>27.425000000000001</v>
      </c>
    </row>
    <row r="46" spans="1:36" outlineLevel="1">
      <c r="A46" s="33"/>
      <c r="B46" s="39" t="s">
        <v>14</v>
      </c>
      <c r="C46" s="36"/>
      <c r="D46" s="36"/>
      <c r="E46" s="36">
        <f t="shared" si="0"/>
        <v>5.0544000000000002</v>
      </c>
      <c r="F46" s="36">
        <f t="shared" si="3"/>
        <v>5.0591999999999997</v>
      </c>
      <c r="G46" s="36">
        <f t="shared" si="3"/>
        <v>5.0639000000000003</v>
      </c>
      <c r="H46" s="36">
        <f t="shared" si="3"/>
        <v>5.0689000000000002</v>
      </c>
      <c r="I46" s="36">
        <f t="shared" si="3"/>
        <v>5.0689000000000002</v>
      </c>
      <c r="J46" s="36">
        <f t="shared" si="3"/>
        <v>5.0689000000000002</v>
      </c>
      <c r="K46" s="36">
        <f t="shared" si="3"/>
        <v>5.0834999999999999</v>
      </c>
      <c r="L46" s="36">
        <f t="shared" si="3"/>
        <v>5.0887000000000002</v>
      </c>
      <c r="M46" s="36">
        <f t="shared" si="2"/>
        <v>5.0932000000000004</v>
      </c>
      <c r="N46" s="36">
        <f t="shared" si="2"/>
        <v>5.0980999999999996</v>
      </c>
      <c r="O46" s="36">
        <f t="shared" si="2"/>
        <v>5.0980999999999996</v>
      </c>
      <c r="P46" s="36">
        <f t="shared" si="2"/>
        <v>5.0980999999999996</v>
      </c>
      <c r="Q46" s="36">
        <f t="shared" si="2"/>
        <v>5.0980999999999996</v>
      </c>
      <c r="R46" s="36">
        <f t="shared" si="2"/>
        <v>5.1172000000000004</v>
      </c>
      <c r="S46" s="36">
        <f t="shared" si="2"/>
        <v>5.1219999999999999</v>
      </c>
      <c r="T46" s="36">
        <f t="shared" si="2"/>
        <v>5.1269</v>
      </c>
      <c r="U46" s="36">
        <f t="shared" si="2"/>
        <v>5.1319999999999997</v>
      </c>
      <c r="V46" s="36">
        <f t="shared" si="2"/>
        <v>5.1372999999999998</v>
      </c>
      <c r="W46" s="36">
        <f t="shared" si="2"/>
        <v>5.1372999999999998</v>
      </c>
      <c r="X46" s="36">
        <f t="shared" si="2"/>
        <v>5.1372999999999998</v>
      </c>
      <c r="Y46" s="36">
        <f t="shared" si="2"/>
        <v>5.1516000000000002</v>
      </c>
      <c r="Z46" s="36">
        <f t="shared" si="2"/>
        <v>5.1550000000000002</v>
      </c>
      <c r="AA46" s="36">
        <f t="shared" si="2"/>
        <v>5.1607000000000003</v>
      </c>
      <c r="AB46" s="36">
        <f t="shared" si="2"/>
        <v>5.1656000000000004</v>
      </c>
      <c r="AC46" s="36">
        <f t="shared" si="2"/>
        <v>5.1656000000000004</v>
      </c>
      <c r="AD46" s="36">
        <f t="shared" si="2"/>
        <v>5.1656000000000004</v>
      </c>
      <c r="AE46" s="36">
        <f t="shared" si="2"/>
        <v>5.1656000000000004</v>
      </c>
      <c r="AF46" s="36">
        <f t="shared" si="2"/>
        <v>5.1863999999999999</v>
      </c>
      <c r="AG46" s="36">
        <f t="shared" si="2"/>
        <v>5.1909999999999998</v>
      </c>
      <c r="AH46" s="36">
        <f t="shared" si="2"/>
        <v>5.1955</v>
      </c>
      <c r="AI46" s="36">
        <f t="shared" si="2"/>
        <v>5.2004000000000001</v>
      </c>
      <c r="AJ46" s="36">
        <f t="shared" si="2"/>
        <v>5.2004000000000001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72.552000000000007</v>
      </c>
      <c r="F47" s="36">
        <f t="shared" si="3"/>
        <v>72.552000000000007</v>
      </c>
      <c r="G47" s="36">
        <f t="shared" si="3"/>
        <v>72.552999999999997</v>
      </c>
      <c r="H47" s="36">
        <f t="shared" si="3"/>
        <v>72.555000000000007</v>
      </c>
      <c r="I47" s="36">
        <f t="shared" si="3"/>
        <v>72.555000000000007</v>
      </c>
      <c r="J47" s="36">
        <f t="shared" si="3"/>
        <v>72.555000000000007</v>
      </c>
      <c r="K47" s="36">
        <f t="shared" si="3"/>
        <v>72.555000000000007</v>
      </c>
      <c r="L47" s="36">
        <f t="shared" si="3"/>
        <v>72.555000000000007</v>
      </c>
      <c r="M47" s="36">
        <f t="shared" si="2"/>
        <v>72.555999999999997</v>
      </c>
      <c r="N47" s="36">
        <f t="shared" si="2"/>
        <v>72.555999999999997</v>
      </c>
      <c r="O47" s="36">
        <f t="shared" si="2"/>
        <v>72.555999999999997</v>
      </c>
      <c r="P47" s="36">
        <f t="shared" si="2"/>
        <v>72.555999999999997</v>
      </c>
      <c r="Q47" s="36">
        <f t="shared" si="2"/>
        <v>72.555999999999997</v>
      </c>
      <c r="R47" s="36">
        <f t="shared" si="2"/>
        <v>72.557000000000002</v>
      </c>
      <c r="S47" s="36">
        <f t="shared" si="2"/>
        <v>72.557000000000002</v>
      </c>
      <c r="T47" s="36">
        <f t="shared" si="2"/>
        <v>72.557000000000002</v>
      </c>
      <c r="U47" s="36">
        <f t="shared" si="2"/>
        <v>72.557000000000002</v>
      </c>
      <c r="V47" s="36">
        <f t="shared" si="2"/>
        <v>72.557000000000002</v>
      </c>
      <c r="W47" s="36">
        <f t="shared" si="2"/>
        <v>72.557000000000002</v>
      </c>
      <c r="X47" s="36">
        <f t="shared" si="2"/>
        <v>72.557000000000002</v>
      </c>
      <c r="Y47" s="36">
        <f t="shared" si="2"/>
        <v>72.558000000000007</v>
      </c>
      <c r="Z47" s="36">
        <f t="shared" si="2"/>
        <v>72.558000000000007</v>
      </c>
      <c r="AA47" s="36">
        <f t="shared" si="2"/>
        <v>72.558000000000007</v>
      </c>
      <c r="AB47" s="36">
        <f t="shared" si="2"/>
        <v>72.558000000000007</v>
      </c>
      <c r="AC47" s="36">
        <f t="shared" si="2"/>
        <v>72.558000000000007</v>
      </c>
      <c r="AD47" s="36">
        <f t="shared" si="2"/>
        <v>72.558000000000007</v>
      </c>
      <c r="AE47" s="36">
        <f t="shared" si="2"/>
        <v>72.558000000000007</v>
      </c>
      <c r="AF47" s="36">
        <f t="shared" si="2"/>
        <v>72.558999999999997</v>
      </c>
      <c r="AG47" s="36">
        <f t="shared" si="2"/>
        <v>72.56</v>
      </c>
      <c r="AH47" s="36">
        <f t="shared" si="2"/>
        <v>72.56</v>
      </c>
      <c r="AI47" s="36">
        <f t="shared" si="2"/>
        <v>72.561000000000007</v>
      </c>
      <c r="AJ47" s="36">
        <f t="shared" si="2"/>
        <v>72.561000000000007</v>
      </c>
    </row>
    <row r="48" spans="1:36" outlineLevel="1">
      <c r="A48" s="33"/>
      <c r="B48" s="39" t="s">
        <v>16</v>
      </c>
      <c r="C48" s="36"/>
      <c r="D48" s="36"/>
      <c r="E48" s="36">
        <f t="shared" si="0"/>
        <v>402.6</v>
      </c>
      <c r="F48" s="36">
        <f t="shared" si="3"/>
        <v>402.86</v>
      </c>
      <c r="G48" s="36">
        <f t="shared" si="3"/>
        <v>403.1</v>
      </c>
      <c r="H48" s="36">
        <f t="shared" si="3"/>
        <v>403.41</v>
      </c>
      <c r="I48" s="36">
        <f t="shared" si="3"/>
        <v>403.41</v>
      </c>
      <c r="J48" s="36">
        <f t="shared" si="3"/>
        <v>403.41</v>
      </c>
      <c r="K48" s="36">
        <f t="shared" si="3"/>
        <v>404.15</v>
      </c>
      <c r="L48" s="36">
        <f t="shared" si="3"/>
        <v>404.43</v>
      </c>
      <c r="M48" s="36">
        <f t="shared" si="2"/>
        <v>404.63</v>
      </c>
      <c r="N48" s="36">
        <f t="shared" si="2"/>
        <v>404.88</v>
      </c>
      <c r="O48" s="36">
        <f t="shared" si="2"/>
        <v>404.88</v>
      </c>
      <c r="P48" s="36">
        <f t="shared" si="2"/>
        <v>404.88</v>
      </c>
      <c r="Q48" s="36">
        <f t="shared" si="2"/>
        <v>404.88</v>
      </c>
      <c r="R48" s="36">
        <f t="shared" si="2"/>
        <v>405.76</v>
      </c>
      <c r="S48" s="36">
        <f t="shared" si="2"/>
        <v>405.99</v>
      </c>
      <c r="T48" s="36">
        <f t="shared" si="2"/>
        <v>406.25</v>
      </c>
      <c r="U48" s="36">
        <f t="shared" si="2"/>
        <v>406.49</v>
      </c>
      <c r="V48" s="36">
        <f t="shared" si="2"/>
        <v>406.75</v>
      </c>
      <c r="W48" s="36">
        <f t="shared" si="2"/>
        <v>406.75</v>
      </c>
      <c r="X48" s="36">
        <f t="shared" si="2"/>
        <v>406.75</v>
      </c>
      <c r="Y48" s="36">
        <f t="shared" si="2"/>
        <v>407.43</v>
      </c>
      <c r="Z48" s="36">
        <f t="shared" si="2"/>
        <v>407.67</v>
      </c>
      <c r="AA48" s="36">
        <f t="shared" si="2"/>
        <v>407.91</v>
      </c>
      <c r="AB48" s="36">
        <f t="shared" si="2"/>
        <v>408.22</v>
      </c>
      <c r="AC48" s="36">
        <f t="shared" si="2"/>
        <v>408.22</v>
      </c>
      <c r="AD48" s="36">
        <f t="shared" si="2"/>
        <v>408.22</v>
      </c>
      <c r="AE48" s="36">
        <f t="shared" si="2"/>
        <v>408.22</v>
      </c>
      <c r="AF48" s="36">
        <f t="shared" si="2"/>
        <v>409.33</v>
      </c>
      <c r="AG48" s="36">
        <f t="shared" si="2"/>
        <v>409.61</v>
      </c>
      <c r="AH48" s="36">
        <f t="shared" si="2"/>
        <v>409.89</v>
      </c>
      <c r="AI48" s="36">
        <f t="shared" si="2"/>
        <v>410.17</v>
      </c>
      <c r="AJ48" s="36">
        <f t="shared" si="2"/>
        <v>410.17</v>
      </c>
    </row>
    <row r="49" spans="1:36" outlineLevel="1">
      <c r="A49" s="33"/>
      <c r="B49" s="39" t="s">
        <v>17</v>
      </c>
      <c r="C49" s="36"/>
      <c r="D49" s="36"/>
      <c r="E49" s="36">
        <f t="shared" si="0"/>
        <v>204.65</v>
      </c>
      <c r="F49" s="36">
        <f t="shared" si="3"/>
        <v>205.2116</v>
      </c>
      <c r="G49" s="36">
        <f t="shared" si="3"/>
        <v>205.73213999999999</v>
      </c>
      <c r="H49" s="36">
        <f t="shared" si="3"/>
        <v>206.31548000000001</v>
      </c>
      <c r="I49" s="36">
        <f t="shared" si="3"/>
        <v>206.31548000000001</v>
      </c>
      <c r="J49" s="36">
        <f t="shared" si="3"/>
        <v>206.31548000000001</v>
      </c>
      <c r="K49" s="36">
        <f t="shared" si="3"/>
        <v>207.8</v>
      </c>
      <c r="L49" s="36">
        <f t="shared" si="3"/>
        <v>208.39004</v>
      </c>
      <c r="M49" s="36">
        <f t="shared" si="2"/>
        <v>208.82972000000001</v>
      </c>
      <c r="N49" s="36">
        <f t="shared" si="2"/>
        <v>209.38</v>
      </c>
      <c r="O49" s="36">
        <f t="shared" si="2"/>
        <v>209.38</v>
      </c>
      <c r="P49" s="36">
        <f t="shared" si="2"/>
        <v>209.38</v>
      </c>
      <c r="Q49" s="36">
        <f t="shared" si="2"/>
        <v>209.38</v>
      </c>
      <c r="R49" s="36">
        <f t="shared" si="2"/>
        <v>211.32545999999999</v>
      </c>
      <c r="S49" s="36">
        <f t="shared" si="2"/>
        <v>211.82548</v>
      </c>
      <c r="T49" s="36">
        <f t="shared" si="2"/>
        <v>212.36926</v>
      </c>
      <c r="U49" s="36">
        <f t="shared" si="2"/>
        <v>212.94476</v>
      </c>
      <c r="V49" s="36">
        <f t="shared" si="2"/>
        <v>213.51840000000001</v>
      </c>
      <c r="W49" s="36">
        <f t="shared" si="2"/>
        <v>213.51840000000001</v>
      </c>
      <c r="X49" s="36">
        <f t="shared" si="2"/>
        <v>213.51840000000001</v>
      </c>
      <c r="Y49" s="36">
        <f t="shared" si="2"/>
        <v>215.03200000000001</v>
      </c>
      <c r="Z49" s="36">
        <f t="shared" si="2"/>
        <v>215.5</v>
      </c>
      <c r="AA49" s="36">
        <f t="shared" si="2"/>
        <v>216.09</v>
      </c>
      <c r="AB49" s="36">
        <f t="shared" si="2"/>
        <v>216.7</v>
      </c>
      <c r="AC49" s="36">
        <f t="shared" si="2"/>
        <v>216.7</v>
      </c>
      <c r="AD49" s="36">
        <f t="shared" si="2"/>
        <v>216.7</v>
      </c>
      <c r="AE49" s="36">
        <f t="shared" si="2"/>
        <v>216.7</v>
      </c>
      <c r="AF49" s="36">
        <f t="shared" si="2"/>
        <v>218.80644000000001</v>
      </c>
      <c r="AG49" s="36">
        <f t="shared" si="2"/>
        <v>219.28994</v>
      </c>
      <c r="AH49" s="36">
        <f t="shared" si="2"/>
        <v>219.83802</v>
      </c>
      <c r="AI49" s="36">
        <f t="shared" si="2"/>
        <v>220.42016000000001</v>
      </c>
      <c r="AJ49" s="36">
        <f t="shared" si="2"/>
        <v>220.42016000000001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4704.2</v>
      </c>
      <c r="F50" s="36">
        <f t="shared" si="3"/>
        <v>4710.8</v>
      </c>
      <c r="G50" s="36">
        <f t="shared" si="3"/>
        <v>4716.8</v>
      </c>
      <c r="H50" s="36">
        <f t="shared" si="3"/>
        <v>4723.3999999999996</v>
      </c>
      <c r="I50" s="36">
        <f t="shared" si="3"/>
        <v>4723.3999999999996</v>
      </c>
      <c r="J50" s="36">
        <f t="shared" si="3"/>
        <v>4723.3999999999996</v>
      </c>
      <c r="K50" s="36">
        <f t="shared" si="3"/>
        <v>4729.3999999999996</v>
      </c>
      <c r="L50" s="36">
        <f t="shared" si="3"/>
        <v>4736.3</v>
      </c>
      <c r="M50" s="36">
        <f t="shared" si="2"/>
        <v>4742.2</v>
      </c>
      <c r="N50" s="36">
        <f t="shared" si="2"/>
        <v>4748.3</v>
      </c>
      <c r="O50" s="36">
        <f t="shared" si="2"/>
        <v>4748.3</v>
      </c>
      <c r="P50" s="36">
        <f t="shared" si="2"/>
        <v>4748.3</v>
      </c>
      <c r="Q50" s="36">
        <f t="shared" si="2"/>
        <v>4748.3</v>
      </c>
      <c r="R50" s="36">
        <f t="shared" si="2"/>
        <v>4760.8</v>
      </c>
      <c r="S50" s="36">
        <f t="shared" si="2"/>
        <v>4766.8999999999996</v>
      </c>
      <c r="T50" s="36">
        <f t="shared" si="2"/>
        <v>4774.3999999999996</v>
      </c>
      <c r="U50" s="36">
        <f t="shared" si="2"/>
        <v>4781.1000000000004</v>
      </c>
      <c r="V50" s="36">
        <f t="shared" si="2"/>
        <v>4787.6000000000004</v>
      </c>
      <c r="W50" s="36">
        <f t="shared" si="2"/>
        <v>4787.6000000000004</v>
      </c>
      <c r="X50" s="36">
        <f t="shared" si="2"/>
        <v>4787.6000000000004</v>
      </c>
      <c r="Y50" s="36">
        <f t="shared" si="2"/>
        <v>4793.3</v>
      </c>
      <c r="Z50" s="36">
        <f t="shared" si="2"/>
        <v>4800.5</v>
      </c>
      <c r="AA50" s="36">
        <f t="shared" si="2"/>
        <v>4807.3</v>
      </c>
      <c r="AB50" s="36">
        <f t="shared" si="2"/>
        <v>4813.6000000000004</v>
      </c>
      <c r="AC50" s="36">
        <f t="shared" si="2"/>
        <v>4813.6000000000004</v>
      </c>
      <c r="AD50" s="36">
        <f t="shared" si="2"/>
        <v>4813.6000000000004</v>
      </c>
      <c r="AE50" s="36">
        <f t="shared" si="2"/>
        <v>4813.6000000000004</v>
      </c>
      <c r="AF50" s="36">
        <f t="shared" si="2"/>
        <v>4817.5</v>
      </c>
      <c r="AG50" s="36">
        <f t="shared" si="2"/>
        <v>4823.6000000000004</v>
      </c>
      <c r="AH50" s="36">
        <f t="shared" si="2"/>
        <v>4830</v>
      </c>
      <c r="AI50" s="36">
        <f t="shared" si="2"/>
        <v>4836.2</v>
      </c>
      <c r="AJ50" s="36">
        <f t="shared" si="2"/>
        <v>4836.2</v>
      </c>
    </row>
    <row r="51" spans="1:36" outlineLevel="1">
      <c r="A51" s="33"/>
      <c r="B51" s="63" t="s">
        <v>95</v>
      </c>
      <c r="C51" s="36"/>
      <c r="D51" s="36"/>
      <c r="E51" s="36">
        <f t="shared" si="0"/>
        <v>53.83</v>
      </c>
      <c r="F51" s="36">
        <f t="shared" si="3"/>
        <v>54.015000000000001</v>
      </c>
      <c r="G51" s="36">
        <f t="shared" si="3"/>
        <v>54.183</v>
      </c>
      <c r="H51" s="36">
        <f t="shared" si="3"/>
        <v>54.366</v>
      </c>
      <c r="I51" s="36">
        <f t="shared" si="3"/>
        <v>54.366</v>
      </c>
      <c r="J51" s="36">
        <f t="shared" si="3"/>
        <v>54.366</v>
      </c>
      <c r="K51" s="36">
        <f t="shared" si="3"/>
        <v>54.539000000000001</v>
      </c>
      <c r="L51" s="36">
        <f t="shared" si="3"/>
        <v>54.734000000000002</v>
      </c>
      <c r="M51" s="36">
        <f t="shared" si="2"/>
        <v>54.906999999999996</v>
      </c>
      <c r="N51" s="36">
        <f t="shared" si="2"/>
        <v>55.085999999999999</v>
      </c>
      <c r="O51" s="36">
        <f t="shared" si="2"/>
        <v>55.085999999999999</v>
      </c>
      <c r="P51" s="36">
        <f t="shared" si="2"/>
        <v>55.085999999999999</v>
      </c>
      <c r="Q51" s="36">
        <f t="shared" si="2"/>
        <v>55.085999999999999</v>
      </c>
      <c r="R51" s="36">
        <f t="shared" si="2"/>
        <v>55.465000000000003</v>
      </c>
      <c r="S51" s="36">
        <f t="shared" si="2"/>
        <v>55.643999999999998</v>
      </c>
      <c r="T51" s="36">
        <f t="shared" si="2"/>
        <v>55.84</v>
      </c>
      <c r="U51" s="36">
        <f t="shared" si="2"/>
        <v>56.027999999999999</v>
      </c>
      <c r="V51" s="36">
        <f t="shared" si="2"/>
        <v>56.220999999999997</v>
      </c>
      <c r="W51" s="36">
        <f t="shared" si="2"/>
        <v>56.220999999999997</v>
      </c>
      <c r="X51" s="36">
        <f t="shared" si="2"/>
        <v>56.220999999999997</v>
      </c>
      <c r="Y51" s="36">
        <f t="shared" si="2"/>
        <v>56.404000000000003</v>
      </c>
      <c r="Z51" s="36">
        <f t="shared" si="2"/>
        <v>56.59</v>
      </c>
      <c r="AA51" s="36">
        <f t="shared" si="2"/>
        <v>56.77</v>
      </c>
      <c r="AB51" s="36">
        <f t="shared" ref="AB51:AJ58" si="4">IF(AB23=0,AA51,AB23)</f>
        <v>56.959000000000003</v>
      </c>
      <c r="AC51" s="36">
        <f t="shared" si="4"/>
        <v>56.959000000000003</v>
      </c>
      <c r="AD51" s="36">
        <f t="shared" si="4"/>
        <v>56.959000000000003</v>
      </c>
      <c r="AE51" s="36">
        <f t="shared" si="4"/>
        <v>56.959000000000003</v>
      </c>
      <c r="AF51" s="36">
        <f t="shared" si="4"/>
        <v>57.084000000000003</v>
      </c>
      <c r="AG51" s="36">
        <f t="shared" si="4"/>
        <v>57.366999999999997</v>
      </c>
      <c r="AH51" s="36">
        <f t="shared" si="4"/>
        <v>57.595999999999997</v>
      </c>
      <c r="AI51" s="36">
        <f t="shared" si="4"/>
        <v>57.767000000000003</v>
      </c>
      <c r="AJ51" s="36">
        <f t="shared" si="4"/>
        <v>57.767000000000003</v>
      </c>
    </row>
    <row r="52" spans="1:36" outlineLevel="1">
      <c r="A52" s="33"/>
      <c r="B52" s="63" t="s">
        <v>99</v>
      </c>
      <c r="C52" s="36"/>
      <c r="D52" s="36"/>
      <c r="E52" s="36">
        <f t="shared" si="0"/>
        <v>304.54000000000002</v>
      </c>
      <c r="F52" s="36">
        <f t="shared" si="3"/>
        <v>307.74</v>
      </c>
      <c r="G52" s="36">
        <f t="shared" si="3"/>
        <v>310.75</v>
      </c>
      <c r="H52" s="36">
        <f t="shared" si="3"/>
        <v>313.76</v>
      </c>
      <c r="I52" s="36">
        <f t="shared" si="3"/>
        <v>313.76</v>
      </c>
      <c r="J52" s="36">
        <f t="shared" si="3"/>
        <v>313.76</v>
      </c>
      <c r="K52" s="36">
        <f t="shared" si="3"/>
        <v>316.44</v>
      </c>
      <c r="L52" s="36">
        <f t="shared" si="3"/>
        <v>319.70999999999998</v>
      </c>
      <c r="M52" s="36">
        <f t="shared" si="3"/>
        <v>322.86</v>
      </c>
      <c r="N52" s="36">
        <f t="shared" si="3"/>
        <v>325.58</v>
      </c>
      <c r="O52" s="36">
        <f t="shared" si="3"/>
        <v>325.58</v>
      </c>
      <c r="P52" s="36">
        <f t="shared" si="3"/>
        <v>325.58</v>
      </c>
      <c r="Q52" s="36">
        <f t="shared" si="3"/>
        <v>325.58</v>
      </c>
      <c r="R52" s="36">
        <f t="shared" si="3"/>
        <v>331.8</v>
      </c>
      <c r="S52" s="36">
        <f t="shared" si="3"/>
        <v>334.89</v>
      </c>
      <c r="T52" s="36">
        <f t="shared" si="3"/>
        <v>339.01</v>
      </c>
      <c r="U52" s="36">
        <f t="shared" si="3"/>
        <v>342.36</v>
      </c>
      <c r="V52" s="36">
        <f t="shared" ref="V52:AA58" si="5">IF(V24=0,U52,V24)</f>
        <v>345.43</v>
      </c>
      <c r="W52" s="36">
        <f t="shared" si="5"/>
        <v>345.43</v>
      </c>
      <c r="X52" s="36">
        <f t="shared" si="5"/>
        <v>345.43</v>
      </c>
      <c r="Y52" s="36">
        <f t="shared" si="5"/>
        <v>348</v>
      </c>
      <c r="Z52" s="36">
        <f t="shared" si="5"/>
        <v>352.15</v>
      </c>
      <c r="AA52" s="36">
        <f t="shared" si="5"/>
        <v>355.58</v>
      </c>
      <c r="AB52" s="36">
        <f t="shared" si="4"/>
        <v>358.61</v>
      </c>
      <c r="AC52" s="36">
        <f t="shared" si="4"/>
        <v>358.61</v>
      </c>
      <c r="AD52" s="36">
        <f t="shared" si="4"/>
        <v>358.61</v>
      </c>
      <c r="AE52" s="36">
        <f t="shared" si="4"/>
        <v>358.61</v>
      </c>
      <c r="AF52" s="36">
        <f t="shared" si="4"/>
        <v>359.98</v>
      </c>
      <c r="AG52" s="36">
        <f t="shared" si="4"/>
        <v>362.98</v>
      </c>
      <c r="AH52" s="36">
        <f t="shared" si="4"/>
        <v>366.19</v>
      </c>
      <c r="AI52" s="36">
        <f t="shared" si="4"/>
        <v>369.11</v>
      </c>
      <c r="AJ52" s="36">
        <f t="shared" si="4"/>
        <v>369.11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453.22</v>
      </c>
      <c r="F53" s="36">
        <f t="shared" si="3"/>
        <v>453.24</v>
      </c>
      <c r="G53" s="36">
        <f t="shared" si="3"/>
        <v>453.26</v>
      </c>
      <c r="H53" s="36">
        <f t="shared" si="3"/>
        <v>453.27</v>
      </c>
      <c r="I53" s="36">
        <f t="shared" si="3"/>
        <v>453.27</v>
      </c>
      <c r="J53" s="36">
        <f t="shared" si="3"/>
        <v>453.27</v>
      </c>
      <c r="K53" s="36">
        <f t="shared" si="3"/>
        <v>453.32</v>
      </c>
      <c r="L53" s="36">
        <f t="shared" si="3"/>
        <v>453.34</v>
      </c>
      <c r="M53" s="36">
        <f t="shared" si="3"/>
        <v>453.36</v>
      </c>
      <c r="N53" s="36">
        <f t="shared" si="3"/>
        <v>453.37</v>
      </c>
      <c r="O53" s="36">
        <f t="shared" si="3"/>
        <v>453.37</v>
      </c>
      <c r="P53" s="36">
        <f t="shared" si="3"/>
        <v>453.37</v>
      </c>
      <c r="Q53" s="36">
        <f t="shared" si="3"/>
        <v>453.37</v>
      </c>
      <c r="R53" s="36">
        <f t="shared" si="3"/>
        <v>453.44</v>
      </c>
      <c r="S53" s="36">
        <f t="shared" si="3"/>
        <v>453.45</v>
      </c>
      <c r="T53" s="36">
        <f t="shared" si="3"/>
        <v>453.47</v>
      </c>
      <c r="U53" s="36">
        <f t="shared" si="3"/>
        <v>453.49</v>
      </c>
      <c r="V53" s="36">
        <f t="shared" si="5"/>
        <v>453.5</v>
      </c>
      <c r="W53" s="36">
        <f t="shared" si="5"/>
        <v>453.5</v>
      </c>
      <c r="X53" s="36">
        <f t="shared" si="5"/>
        <v>453.5</v>
      </c>
      <c r="Y53" s="36">
        <f t="shared" si="5"/>
        <v>453.55</v>
      </c>
      <c r="Z53" s="36">
        <f t="shared" si="5"/>
        <v>453.55</v>
      </c>
      <c r="AA53" s="36">
        <f t="shared" si="5"/>
        <v>453.59</v>
      </c>
      <c r="AB53" s="36">
        <f t="shared" si="4"/>
        <v>453.6</v>
      </c>
      <c r="AC53" s="36">
        <f t="shared" si="4"/>
        <v>453.6</v>
      </c>
      <c r="AD53" s="36">
        <f t="shared" si="4"/>
        <v>453.6</v>
      </c>
      <c r="AE53" s="36">
        <f t="shared" si="4"/>
        <v>453.6</v>
      </c>
      <c r="AF53" s="36">
        <f t="shared" si="4"/>
        <v>453.67</v>
      </c>
      <c r="AG53" s="36">
        <f t="shared" si="4"/>
        <v>453.69</v>
      </c>
      <c r="AH53" s="36">
        <f t="shared" si="4"/>
        <v>453.7</v>
      </c>
      <c r="AI53" s="36">
        <f t="shared" si="4"/>
        <v>453.72</v>
      </c>
      <c r="AJ53" s="36">
        <f t="shared" si="4"/>
        <v>453.72</v>
      </c>
    </row>
    <row r="54" spans="1:36" outlineLevel="1">
      <c r="A54" s="33"/>
      <c r="B54" s="63" t="s">
        <v>96</v>
      </c>
      <c r="C54" s="36"/>
      <c r="D54" s="36"/>
      <c r="E54" s="36">
        <f t="shared" si="0"/>
        <v>374.99</v>
      </c>
      <c r="F54" s="36">
        <f t="shared" si="3"/>
        <v>376.73</v>
      </c>
      <c r="G54" s="36">
        <f t="shared" si="3"/>
        <v>378.2</v>
      </c>
      <c r="H54" s="36">
        <f t="shared" si="3"/>
        <v>380</v>
      </c>
      <c r="I54" s="36">
        <f t="shared" si="3"/>
        <v>380</v>
      </c>
      <c r="J54" s="36">
        <f t="shared" si="3"/>
        <v>380</v>
      </c>
      <c r="K54" s="36">
        <f t="shared" si="3"/>
        <v>381.51</v>
      </c>
      <c r="L54" s="36">
        <f t="shared" si="3"/>
        <v>383.12</v>
      </c>
      <c r="M54" s="36">
        <f t="shared" si="3"/>
        <v>384.64</v>
      </c>
      <c r="N54" s="36">
        <f t="shared" si="3"/>
        <v>386.1</v>
      </c>
      <c r="O54" s="36">
        <f t="shared" si="3"/>
        <v>386.1</v>
      </c>
      <c r="P54" s="36">
        <f t="shared" si="3"/>
        <v>386.1</v>
      </c>
      <c r="Q54" s="36">
        <f t="shared" si="3"/>
        <v>386.1</v>
      </c>
      <c r="R54" s="36">
        <f t="shared" si="3"/>
        <v>389.19</v>
      </c>
      <c r="S54" s="36">
        <f t="shared" si="3"/>
        <v>390.63</v>
      </c>
      <c r="T54" s="36">
        <f t="shared" si="3"/>
        <v>392.35</v>
      </c>
      <c r="U54" s="36">
        <f t="shared" si="3"/>
        <v>394</v>
      </c>
      <c r="V54" s="36">
        <f t="shared" si="5"/>
        <v>395.64</v>
      </c>
      <c r="W54" s="36">
        <f t="shared" si="5"/>
        <v>395.64</v>
      </c>
      <c r="X54" s="36">
        <f t="shared" si="5"/>
        <v>395.64</v>
      </c>
      <c r="Y54" s="36">
        <f t="shared" si="5"/>
        <v>397.05</v>
      </c>
      <c r="Z54" s="36">
        <f t="shared" si="5"/>
        <v>398.56</v>
      </c>
      <c r="AA54" s="36">
        <f t="shared" si="5"/>
        <v>400.25</v>
      </c>
      <c r="AB54" s="36">
        <f t="shared" si="4"/>
        <v>401.81</v>
      </c>
      <c r="AC54" s="36">
        <f t="shared" si="4"/>
        <v>401.81</v>
      </c>
      <c r="AD54" s="36">
        <f t="shared" si="4"/>
        <v>401.81</v>
      </c>
      <c r="AE54" s="36">
        <f t="shared" si="4"/>
        <v>401.81</v>
      </c>
      <c r="AF54" s="36">
        <f t="shared" si="4"/>
        <v>402.95</v>
      </c>
      <c r="AG54" s="36">
        <f t="shared" si="4"/>
        <v>404.35</v>
      </c>
      <c r="AH54" s="36">
        <f t="shared" si="4"/>
        <v>405.82</v>
      </c>
      <c r="AI54" s="36">
        <f t="shared" si="4"/>
        <v>407.47</v>
      </c>
      <c r="AJ54" s="36">
        <f t="shared" si="4"/>
        <v>407.47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1710.8</v>
      </c>
      <c r="F55" s="36">
        <f t="shared" si="3"/>
        <v>1712.1</v>
      </c>
      <c r="G55" s="36">
        <f t="shared" si="3"/>
        <v>1713.4</v>
      </c>
      <c r="H55" s="36">
        <f t="shared" si="3"/>
        <v>1714.8</v>
      </c>
      <c r="I55" s="36">
        <f t="shared" si="3"/>
        <v>1714.8</v>
      </c>
      <c r="J55" s="36">
        <f t="shared" si="3"/>
        <v>1714.8</v>
      </c>
      <c r="K55" s="36">
        <f t="shared" si="3"/>
        <v>1717.3</v>
      </c>
      <c r="L55" s="36">
        <f t="shared" si="3"/>
        <v>1718.6</v>
      </c>
      <c r="M55" s="36">
        <f t="shared" si="3"/>
        <v>1719.7</v>
      </c>
      <c r="N55" s="36">
        <f t="shared" si="3"/>
        <v>1719.7</v>
      </c>
      <c r="O55" s="36">
        <f t="shared" si="3"/>
        <v>1719.7</v>
      </c>
      <c r="P55" s="36">
        <f t="shared" si="3"/>
        <v>1719.7</v>
      </c>
      <c r="Q55" s="36">
        <f t="shared" si="3"/>
        <v>1719.7</v>
      </c>
      <c r="R55" s="36">
        <f t="shared" si="3"/>
        <v>1725</v>
      </c>
      <c r="S55" s="36">
        <f t="shared" si="3"/>
        <v>1726.3</v>
      </c>
      <c r="T55" s="36">
        <f t="shared" si="3"/>
        <v>1727.6</v>
      </c>
      <c r="U55" s="36">
        <f t="shared" si="3"/>
        <v>1728.9</v>
      </c>
      <c r="V55" s="36">
        <f t="shared" si="5"/>
        <v>1730.2</v>
      </c>
      <c r="W55" s="36">
        <f t="shared" si="5"/>
        <v>1730.2</v>
      </c>
      <c r="X55" s="36">
        <f t="shared" si="5"/>
        <v>1730.2</v>
      </c>
      <c r="Y55" s="36">
        <f t="shared" si="5"/>
        <v>1732.8</v>
      </c>
      <c r="Z55" s="36">
        <f t="shared" si="5"/>
        <v>1734</v>
      </c>
      <c r="AA55" s="36">
        <f t="shared" si="5"/>
        <v>1735.3</v>
      </c>
      <c r="AB55" s="36">
        <f t="shared" si="4"/>
        <v>1736.7</v>
      </c>
      <c r="AC55" s="36">
        <f t="shared" si="4"/>
        <v>1736.7</v>
      </c>
      <c r="AD55" s="36">
        <f t="shared" si="4"/>
        <v>1736.7</v>
      </c>
      <c r="AE55" s="36">
        <f t="shared" si="4"/>
        <v>1736.7</v>
      </c>
      <c r="AF55" s="36">
        <f t="shared" si="4"/>
        <v>1739.9</v>
      </c>
      <c r="AG55" s="36">
        <f t="shared" si="4"/>
        <v>1741.1</v>
      </c>
      <c r="AH55" s="36">
        <f t="shared" si="4"/>
        <v>1742.3</v>
      </c>
      <c r="AI55" s="36">
        <f t="shared" si="4"/>
        <v>1743.6</v>
      </c>
      <c r="AJ55" s="36">
        <f t="shared" si="4"/>
        <v>1743.6</v>
      </c>
    </row>
    <row r="56" spans="1:36" outlineLevel="1">
      <c r="A56" s="33"/>
      <c r="B56" s="64" t="s">
        <v>97</v>
      </c>
      <c r="C56" s="36"/>
      <c r="D56" s="36"/>
      <c r="E56" s="36">
        <f t="shared" si="0"/>
        <v>59.79</v>
      </c>
      <c r="F56" s="36">
        <f t="shared" si="3"/>
        <v>60.001927999999999</v>
      </c>
      <c r="G56" s="36">
        <f t="shared" si="3"/>
        <v>60.001927999999999</v>
      </c>
      <c r="H56" s="36">
        <f t="shared" si="3"/>
        <v>60.504367999999999</v>
      </c>
      <c r="I56" s="36">
        <f t="shared" si="3"/>
        <v>60.504367999999999</v>
      </c>
      <c r="J56" s="36">
        <f t="shared" si="3"/>
        <v>60.504367999999999</v>
      </c>
      <c r="K56" s="36">
        <f t="shared" si="3"/>
        <v>61.163800000000002</v>
      </c>
      <c r="L56" s="36">
        <f t="shared" si="3"/>
        <v>61.163800000000002</v>
      </c>
      <c r="M56" s="36">
        <f t="shared" si="3"/>
        <v>61.699840000000002</v>
      </c>
      <c r="N56" s="36">
        <f t="shared" si="3"/>
        <v>61.93</v>
      </c>
      <c r="O56" s="36">
        <f t="shared" si="3"/>
        <v>61.93</v>
      </c>
      <c r="P56" s="36">
        <f t="shared" si="3"/>
        <v>61.93</v>
      </c>
      <c r="Q56" s="36">
        <f t="shared" si="3"/>
        <v>61.93</v>
      </c>
      <c r="R56" s="36">
        <f t="shared" si="3"/>
        <v>62.811923999999998</v>
      </c>
      <c r="S56" s="36">
        <f t="shared" si="3"/>
        <v>63.021999999999998</v>
      </c>
      <c r="T56" s="36">
        <f t="shared" si="3"/>
        <v>63.230792000000001</v>
      </c>
      <c r="U56" s="36">
        <f t="shared" si="3"/>
        <v>63.448480000000004</v>
      </c>
      <c r="V56" s="36">
        <f t="shared" si="5"/>
        <v>63.680655999999999</v>
      </c>
      <c r="W56" s="36">
        <f t="shared" si="5"/>
        <v>63.680655999999999</v>
      </c>
      <c r="X56" s="36">
        <f t="shared" si="5"/>
        <v>63.680655999999999</v>
      </c>
      <c r="Y56" s="36">
        <f t="shared" si="5"/>
        <v>64.290000000000006</v>
      </c>
      <c r="Z56" s="36">
        <f t="shared" si="5"/>
        <v>64.290000000000006</v>
      </c>
      <c r="AA56" s="36">
        <f t="shared" si="5"/>
        <v>64.290000000000006</v>
      </c>
      <c r="AB56" s="36">
        <f t="shared" si="4"/>
        <v>64.942508000000004</v>
      </c>
      <c r="AC56" s="36">
        <f t="shared" si="4"/>
        <v>64.942508000000004</v>
      </c>
      <c r="AD56" s="36">
        <f t="shared" si="4"/>
        <v>64.942508000000004</v>
      </c>
      <c r="AE56" s="36">
        <f t="shared" si="4"/>
        <v>64.942508000000004</v>
      </c>
      <c r="AF56" s="36">
        <f t="shared" si="4"/>
        <v>65.786863999999994</v>
      </c>
      <c r="AG56" s="36">
        <f t="shared" si="4"/>
        <v>65.959999999999994</v>
      </c>
      <c r="AH56" s="36">
        <f t="shared" si="4"/>
        <v>66.153856000000005</v>
      </c>
      <c r="AI56" s="36">
        <f t="shared" si="4"/>
        <v>66.362555999999998</v>
      </c>
      <c r="AJ56" s="36">
        <f t="shared" si="4"/>
        <v>66.362555999999998</v>
      </c>
    </row>
    <row r="57" spans="1:36" outlineLevel="1">
      <c r="A57" s="33"/>
      <c r="B57" s="65" t="s">
        <v>56</v>
      </c>
      <c r="C57" s="36"/>
      <c r="D57" s="36"/>
      <c r="E57" s="36">
        <f t="shared" si="0"/>
        <v>65.802999999999997</v>
      </c>
      <c r="F57" s="36">
        <f t="shared" si="3"/>
        <v>65.813999999999993</v>
      </c>
      <c r="G57" s="36">
        <f t="shared" si="3"/>
        <v>65.813999999999993</v>
      </c>
      <c r="H57" s="36">
        <f t="shared" si="3"/>
        <v>65.813999999999993</v>
      </c>
      <c r="I57" s="36">
        <f t="shared" si="3"/>
        <v>65.813999999999993</v>
      </c>
      <c r="J57" s="36">
        <f t="shared" si="3"/>
        <v>65.813999999999993</v>
      </c>
      <c r="K57" s="36">
        <f t="shared" si="3"/>
        <v>65.813999999999993</v>
      </c>
      <c r="L57" s="36">
        <f t="shared" si="3"/>
        <v>65.813999999999993</v>
      </c>
      <c r="M57" s="36">
        <f t="shared" si="3"/>
        <v>65.813999999999993</v>
      </c>
      <c r="N57" s="36">
        <f t="shared" si="3"/>
        <v>65.813999999999993</v>
      </c>
      <c r="O57" s="36">
        <f t="shared" si="3"/>
        <v>65.813999999999993</v>
      </c>
      <c r="P57" s="36">
        <f t="shared" si="3"/>
        <v>65.813999999999993</v>
      </c>
      <c r="Q57" s="36">
        <f t="shared" si="3"/>
        <v>65.813999999999993</v>
      </c>
      <c r="R57" s="36">
        <f t="shared" si="3"/>
        <v>65.816999999999993</v>
      </c>
      <c r="S57" s="36">
        <f t="shared" si="3"/>
        <v>66.013000000000005</v>
      </c>
      <c r="T57" s="36">
        <f t="shared" si="3"/>
        <v>66.242999999999995</v>
      </c>
      <c r="U57" s="36">
        <f t="shared" si="3"/>
        <v>66.460999999999999</v>
      </c>
      <c r="V57" s="36">
        <f t="shared" si="5"/>
        <v>66.701999999999998</v>
      </c>
      <c r="W57" s="36">
        <f t="shared" si="5"/>
        <v>66.701999999999998</v>
      </c>
      <c r="X57" s="36">
        <f t="shared" si="5"/>
        <v>66.701999999999998</v>
      </c>
      <c r="Y57" s="36">
        <f t="shared" si="5"/>
        <v>67.138000000000005</v>
      </c>
      <c r="Z57" s="36">
        <f t="shared" si="5"/>
        <v>67.356999999999999</v>
      </c>
      <c r="AA57" s="36">
        <f t="shared" si="5"/>
        <v>67.561000000000007</v>
      </c>
      <c r="AB57" s="36">
        <f t="shared" si="4"/>
        <v>67.789000000000001</v>
      </c>
      <c r="AC57" s="36">
        <f t="shared" si="4"/>
        <v>67.789000000000001</v>
      </c>
      <c r="AD57" s="36">
        <f t="shared" si="4"/>
        <v>67.789000000000001</v>
      </c>
      <c r="AE57" s="36">
        <f t="shared" si="4"/>
        <v>67.789000000000001</v>
      </c>
      <c r="AF57" s="36">
        <f t="shared" si="4"/>
        <v>68.378</v>
      </c>
      <c r="AG57" s="36">
        <f t="shared" si="4"/>
        <v>68.567999999999998</v>
      </c>
      <c r="AH57" s="36">
        <f t="shared" si="4"/>
        <v>68.567999999999998</v>
      </c>
      <c r="AI57" s="36">
        <f t="shared" si="4"/>
        <v>68.567999999999998</v>
      </c>
      <c r="AJ57" s="36">
        <f t="shared" si="4"/>
        <v>68.567999999999998</v>
      </c>
    </row>
    <row r="58" spans="1:36" outlineLevel="1">
      <c r="A58" s="33"/>
      <c r="B58" s="39" t="s">
        <v>20</v>
      </c>
      <c r="C58" s="36"/>
      <c r="D58" s="36"/>
      <c r="E58" s="36">
        <f t="shared" si="0"/>
        <v>846.17</v>
      </c>
      <c r="F58" s="36">
        <f t="shared" ref="F58:U58" si="6">IF(F30=0,E58,F30)</f>
        <v>846.81</v>
      </c>
      <c r="G58" s="36">
        <f t="shared" si="6"/>
        <v>847.4</v>
      </c>
      <c r="H58" s="36">
        <f t="shared" si="6"/>
        <v>848.1</v>
      </c>
      <c r="I58" s="36">
        <f t="shared" si="6"/>
        <v>848.1</v>
      </c>
      <c r="J58" s="36">
        <f t="shared" si="6"/>
        <v>848.1</v>
      </c>
      <c r="K58" s="36">
        <f t="shared" si="6"/>
        <v>849</v>
      </c>
      <c r="L58" s="36">
        <f t="shared" si="6"/>
        <v>849.79</v>
      </c>
      <c r="M58" s="36">
        <f t="shared" si="6"/>
        <v>850.3</v>
      </c>
      <c r="N58" s="36">
        <f t="shared" si="6"/>
        <v>850.93</v>
      </c>
      <c r="O58" s="36">
        <f t="shared" si="6"/>
        <v>850.93</v>
      </c>
      <c r="P58" s="36">
        <f t="shared" si="6"/>
        <v>850.93</v>
      </c>
      <c r="Q58" s="36">
        <f t="shared" si="6"/>
        <v>850.93</v>
      </c>
      <c r="R58" s="36">
        <f t="shared" si="6"/>
        <v>852.61</v>
      </c>
      <c r="S58" s="36">
        <f t="shared" si="6"/>
        <v>853.21</v>
      </c>
      <c r="T58" s="36">
        <f t="shared" si="6"/>
        <v>853.86</v>
      </c>
      <c r="U58" s="36">
        <f t="shared" si="6"/>
        <v>854.52</v>
      </c>
      <c r="V58" s="36">
        <f t="shared" si="5"/>
        <v>855.16</v>
      </c>
      <c r="W58" s="36">
        <f t="shared" si="5"/>
        <v>855.16</v>
      </c>
      <c r="X58" s="36">
        <f t="shared" si="5"/>
        <v>855.16</v>
      </c>
      <c r="Y58" s="36">
        <f t="shared" si="5"/>
        <v>856.14</v>
      </c>
      <c r="Z58" s="36">
        <f t="shared" si="5"/>
        <v>856.73</v>
      </c>
      <c r="AA58" s="36">
        <f t="shared" si="5"/>
        <v>857.35</v>
      </c>
      <c r="AB58" s="36">
        <f t="shared" si="4"/>
        <v>857.99</v>
      </c>
      <c r="AC58" s="36">
        <f t="shared" si="4"/>
        <v>857.99</v>
      </c>
      <c r="AD58" s="36">
        <f t="shared" si="4"/>
        <v>857.99</v>
      </c>
      <c r="AE58" s="36">
        <f t="shared" si="4"/>
        <v>857.99</v>
      </c>
      <c r="AF58" s="36">
        <f t="shared" si="4"/>
        <v>859.15</v>
      </c>
      <c r="AG58" s="36">
        <f t="shared" si="4"/>
        <v>859.76</v>
      </c>
      <c r="AH58" s="36">
        <f t="shared" si="4"/>
        <v>860.4</v>
      </c>
      <c r="AI58" s="36">
        <f t="shared" si="4"/>
        <v>860.99</v>
      </c>
      <c r="AJ58" s="36">
        <f t="shared" si="4"/>
        <v>860.99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13315.200000000186</v>
      </c>
      <c r="G72" s="21">
        <f>(G33-F33)*$D$72</f>
        <v>11753.599999999278</v>
      </c>
      <c r="H72" s="21">
        <f t="shared" ref="H72:AJ72" si="7">(H33-G33)*$D$72</f>
        <v>13264.000000001397</v>
      </c>
      <c r="I72" s="21">
        <f t="shared" si="7"/>
        <v>0</v>
      </c>
      <c r="J72" s="21">
        <f t="shared" si="7"/>
        <v>0</v>
      </c>
      <c r="K72" s="21">
        <f t="shared" si="7"/>
        <v>16831.999999997788</v>
      </c>
      <c r="L72" s="21">
        <f t="shared" si="7"/>
        <v>14160.000000000582</v>
      </c>
      <c r="M72" s="21">
        <f t="shared" si="7"/>
        <v>14953.599999999278</v>
      </c>
      <c r="N72" s="21">
        <f t="shared" si="7"/>
        <v>8233.6000000010245</v>
      </c>
      <c r="O72" s="21">
        <f t="shared" si="7"/>
        <v>0</v>
      </c>
      <c r="P72" s="21">
        <f t="shared" si="7"/>
        <v>0</v>
      </c>
      <c r="Q72" s="21">
        <f t="shared" si="7"/>
        <v>0</v>
      </c>
      <c r="R72" s="21">
        <f t="shared" si="7"/>
        <v>30214.400000000023</v>
      </c>
      <c r="S72" s="21">
        <f t="shared" si="7"/>
        <v>12236.799999998766</v>
      </c>
      <c r="T72" s="21">
        <f t="shared" si="7"/>
        <v>14486.40000000014</v>
      </c>
      <c r="U72" s="21">
        <f t="shared" si="7"/>
        <v>13657.600000000093</v>
      </c>
      <c r="V72" s="21">
        <f t="shared" si="7"/>
        <v>13363.200000001234</v>
      </c>
      <c r="W72" s="21">
        <f t="shared" si="7"/>
        <v>0</v>
      </c>
      <c r="X72" s="21">
        <f t="shared" si="7"/>
        <v>0</v>
      </c>
      <c r="Y72" s="21">
        <f t="shared" si="7"/>
        <v>15241.599999999744</v>
      </c>
      <c r="Z72" s="21">
        <f t="shared" si="7"/>
        <v>12800</v>
      </c>
      <c r="AA72" s="21">
        <f t="shared" si="7"/>
        <v>12800</v>
      </c>
      <c r="AB72" s="21">
        <f t="shared" si="7"/>
        <v>12800</v>
      </c>
      <c r="AC72" s="21">
        <f t="shared" si="7"/>
        <v>0</v>
      </c>
      <c r="AD72" s="21">
        <f t="shared" si="7"/>
        <v>0</v>
      </c>
      <c r="AE72" s="21">
        <f t="shared" si="7"/>
        <v>0</v>
      </c>
      <c r="AF72" s="21">
        <f t="shared" si="7"/>
        <v>19350.399999998626</v>
      </c>
      <c r="AG72" s="21">
        <f t="shared" si="7"/>
        <v>11891.200000001118</v>
      </c>
      <c r="AH72" s="21">
        <f t="shared" si="7"/>
        <v>12819.200000001001</v>
      </c>
      <c r="AI72" s="21">
        <f t="shared" si="7"/>
        <v>12057.600000000093</v>
      </c>
      <c r="AJ72" s="21">
        <f t="shared" si="7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2556.7999999999302</v>
      </c>
      <c r="G73" s="21">
        <f t="shared" ref="G73:AJ73" si="8">(G34-F34)*$D$73</f>
        <v>2784.0000000003783</v>
      </c>
      <c r="H73" s="21">
        <f t="shared" si="8"/>
        <v>2230.3999999996449</v>
      </c>
      <c r="I73" s="21">
        <f t="shared" si="8"/>
        <v>0</v>
      </c>
      <c r="J73" s="21">
        <f t="shared" si="8"/>
        <v>0</v>
      </c>
      <c r="K73" s="21">
        <f t="shared" si="8"/>
        <v>3299.199999999837</v>
      </c>
      <c r="L73" s="21">
        <f t="shared" si="8"/>
        <v>2534.4000000004598</v>
      </c>
      <c r="M73" s="21">
        <f t="shared" si="8"/>
        <v>2553.6000000000058</v>
      </c>
      <c r="N73" s="21">
        <f t="shared" si="8"/>
        <v>1859.1999999996915</v>
      </c>
      <c r="O73" s="21">
        <f t="shared" si="8"/>
        <v>0</v>
      </c>
      <c r="P73" s="21">
        <f t="shared" si="8"/>
        <v>0</v>
      </c>
      <c r="Q73" s="21">
        <f t="shared" si="8"/>
        <v>0</v>
      </c>
      <c r="R73" s="21">
        <f t="shared" si="8"/>
        <v>6310.399999999936</v>
      </c>
      <c r="S73" s="21">
        <f t="shared" si="8"/>
        <v>2508.8000000003376</v>
      </c>
      <c r="T73" s="21">
        <f t="shared" si="8"/>
        <v>3196.8000000000757</v>
      </c>
      <c r="U73" s="21">
        <f t="shared" si="8"/>
        <v>2521.5999999993073</v>
      </c>
      <c r="V73" s="21">
        <f t="shared" si="8"/>
        <v>2422.4000000001979</v>
      </c>
      <c r="W73" s="21">
        <f t="shared" si="8"/>
        <v>0</v>
      </c>
      <c r="X73" s="21">
        <f t="shared" si="8"/>
        <v>0</v>
      </c>
      <c r="Y73" s="21">
        <f t="shared" si="8"/>
        <v>3312.0000000002619</v>
      </c>
      <c r="Z73" s="21">
        <f t="shared" si="8"/>
        <v>3087.9999999997381</v>
      </c>
      <c r="AA73" s="21">
        <f t="shared" si="8"/>
        <v>2240.0000000001455</v>
      </c>
      <c r="AB73" s="21">
        <f t="shared" si="8"/>
        <v>3200</v>
      </c>
      <c r="AC73" s="21">
        <f t="shared" si="8"/>
        <v>0</v>
      </c>
      <c r="AD73" s="21">
        <f t="shared" si="8"/>
        <v>0</v>
      </c>
      <c r="AE73" s="21">
        <f t="shared" si="8"/>
        <v>0</v>
      </c>
      <c r="AF73" s="21">
        <f t="shared" si="8"/>
        <v>3475.2000000000407</v>
      </c>
      <c r="AG73" s="21">
        <f t="shared" si="8"/>
        <v>2723.1999999996333</v>
      </c>
      <c r="AH73" s="21">
        <f t="shared" si="8"/>
        <v>2684.8000000005413</v>
      </c>
      <c r="AI73" s="21">
        <f t="shared" si="8"/>
        <v>2607.999999999447</v>
      </c>
      <c r="AJ73" s="21">
        <f t="shared" si="8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15000</v>
      </c>
      <c r="G74" s="21">
        <f t="shared" ref="G74:AJ74" si="9">(G35-F35)*$D$74</f>
        <v>15000</v>
      </c>
      <c r="H74" s="21">
        <f t="shared" si="9"/>
        <v>15000</v>
      </c>
      <c r="I74" s="21">
        <f t="shared" si="9"/>
        <v>0</v>
      </c>
      <c r="J74" s="21">
        <f t="shared" si="9"/>
        <v>0</v>
      </c>
      <c r="K74" s="21">
        <f t="shared" si="9"/>
        <v>20000</v>
      </c>
      <c r="L74" s="21">
        <f t="shared" si="9"/>
        <v>16000</v>
      </c>
      <c r="M74" s="21">
        <f t="shared" si="9"/>
        <v>17000</v>
      </c>
      <c r="N74" s="21">
        <f t="shared" si="9"/>
        <v>0</v>
      </c>
      <c r="O74" s="21">
        <f t="shared" si="9"/>
        <v>0</v>
      </c>
      <c r="P74" s="21">
        <f t="shared" si="9"/>
        <v>0</v>
      </c>
      <c r="Q74" s="21">
        <f t="shared" si="9"/>
        <v>0</v>
      </c>
      <c r="R74" s="21">
        <f t="shared" si="9"/>
        <v>-404000</v>
      </c>
      <c r="S74" s="21">
        <f t="shared" si="9"/>
        <v>464000</v>
      </c>
      <c r="T74" s="21">
        <f t="shared" si="9"/>
        <v>18000</v>
      </c>
      <c r="U74" s="21">
        <f t="shared" si="9"/>
        <v>15000</v>
      </c>
      <c r="V74" s="21">
        <f t="shared" si="9"/>
        <v>16000</v>
      </c>
      <c r="W74" s="21">
        <f t="shared" si="9"/>
        <v>0</v>
      </c>
      <c r="X74" s="21">
        <f t="shared" si="9"/>
        <v>0</v>
      </c>
      <c r="Y74" s="21">
        <f t="shared" si="9"/>
        <v>19000</v>
      </c>
      <c r="Z74" s="21">
        <f t="shared" si="9"/>
        <v>17000</v>
      </c>
      <c r="AA74" s="21">
        <f t="shared" si="9"/>
        <v>15000</v>
      </c>
      <c r="AB74" s="21">
        <f t="shared" si="9"/>
        <v>15000</v>
      </c>
      <c r="AC74" s="21">
        <f t="shared" si="9"/>
        <v>0</v>
      </c>
      <c r="AD74" s="21">
        <f t="shared" si="9"/>
        <v>0</v>
      </c>
      <c r="AE74" s="21">
        <f t="shared" si="9"/>
        <v>0</v>
      </c>
      <c r="AF74" s="21">
        <f t="shared" si="9"/>
        <v>20000</v>
      </c>
      <c r="AG74" s="21">
        <f t="shared" si="9"/>
        <v>15000</v>
      </c>
      <c r="AH74" s="21">
        <f t="shared" si="9"/>
        <v>15000</v>
      </c>
      <c r="AI74" s="21">
        <f t="shared" si="9"/>
        <v>14000</v>
      </c>
      <c r="AJ74" s="21">
        <f t="shared" si="9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0">(G36-F36)*$D$75</f>
        <v>0</v>
      </c>
      <c r="H75" s="21">
        <f t="shared" si="10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  <c r="L75" s="21">
        <f t="shared" si="10"/>
        <v>0</v>
      </c>
      <c r="M75" s="21">
        <f t="shared" si="10"/>
        <v>0</v>
      </c>
      <c r="N75" s="21">
        <f t="shared" si="10"/>
        <v>0</v>
      </c>
      <c r="O75" s="21">
        <f t="shared" si="10"/>
        <v>0</v>
      </c>
      <c r="P75" s="21">
        <f t="shared" si="10"/>
        <v>0</v>
      </c>
      <c r="Q75" s="21">
        <f t="shared" si="10"/>
        <v>0</v>
      </c>
      <c r="R75" s="21">
        <f t="shared" si="10"/>
        <v>0</v>
      </c>
      <c r="S75" s="21">
        <f t="shared" si="10"/>
        <v>0</v>
      </c>
      <c r="T75" s="21">
        <f t="shared" si="10"/>
        <v>0</v>
      </c>
      <c r="U75" s="21">
        <f t="shared" si="10"/>
        <v>0</v>
      </c>
      <c r="V75" s="21">
        <f t="shared" si="10"/>
        <v>0</v>
      </c>
      <c r="W75" s="21">
        <f t="shared" si="10"/>
        <v>0</v>
      </c>
      <c r="X75" s="21">
        <f t="shared" si="10"/>
        <v>0</v>
      </c>
      <c r="Y75" s="21">
        <f t="shared" si="10"/>
        <v>0</v>
      </c>
      <c r="Z75" s="21">
        <f t="shared" si="10"/>
        <v>0</v>
      </c>
      <c r="AA75" s="21">
        <f t="shared" si="10"/>
        <v>0</v>
      </c>
      <c r="AB75" s="21">
        <f t="shared" si="10"/>
        <v>0</v>
      </c>
      <c r="AC75" s="21">
        <f t="shared" si="10"/>
        <v>0</v>
      </c>
      <c r="AD75" s="21">
        <f t="shared" si="10"/>
        <v>0</v>
      </c>
      <c r="AE75" s="21">
        <f t="shared" si="10"/>
        <v>0</v>
      </c>
      <c r="AF75" s="21">
        <f t="shared" si="10"/>
        <v>0</v>
      </c>
      <c r="AG75" s="21">
        <f t="shared" si="10"/>
        <v>0</v>
      </c>
      <c r="AH75" s="21">
        <f t="shared" si="10"/>
        <v>0</v>
      </c>
      <c r="AI75" s="21">
        <f t="shared" si="10"/>
        <v>0</v>
      </c>
      <c r="AJ75" s="21">
        <f t="shared" si="10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1">SUM(F101:F102)</f>
        <v>13978.726680000553</v>
      </c>
      <c r="G100" s="22">
        <f t="shared" ref="G100:AJ100" si="12">SUM(G101:G102)</f>
        <v>12483.059999999909</v>
      </c>
      <c r="H100" s="22">
        <f t="shared" si="12"/>
        <v>13777.553899999159</v>
      </c>
      <c r="I100" s="22">
        <f t="shared" si="12"/>
        <v>0</v>
      </c>
      <c r="J100" s="22">
        <f t="shared" si="12"/>
        <v>0</v>
      </c>
      <c r="K100" s="22">
        <f t="shared" si="12"/>
        <v>14700.324920000061</v>
      </c>
      <c r="L100" s="22">
        <f t="shared" si="12"/>
        <v>14453.070000000655</v>
      </c>
      <c r="M100" s="22">
        <f t="shared" si="12"/>
        <v>13211.242399999526</v>
      </c>
      <c r="N100" s="22">
        <f t="shared" si="12"/>
        <v>12407.992100000441</v>
      </c>
      <c r="O100" s="22">
        <f t="shared" si="12"/>
        <v>0</v>
      </c>
      <c r="P100" s="22">
        <f t="shared" si="12"/>
        <v>0</v>
      </c>
      <c r="Q100" s="22">
        <f t="shared" si="12"/>
        <v>0</v>
      </c>
      <c r="R100" s="22">
        <f t="shared" si="12"/>
        <v>27948.578439999728</v>
      </c>
      <c r="S100" s="22">
        <f t="shared" si="12"/>
        <v>12765.719059999923</v>
      </c>
      <c r="T100" s="22">
        <f t="shared" si="12"/>
        <v>15837.186519999843</v>
      </c>
      <c r="U100" s="22">
        <f t="shared" si="12"/>
        <v>14212.387280000801</v>
      </c>
      <c r="V100" s="22">
        <f t="shared" si="12"/>
        <v>13771.127560000117</v>
      </c>
      <c r="W100" s="22">
        <f t="shared" si="12"/>
        <v>0</v>
      </c>
      <c r="X100" s="22">
        <f t="shared" si="12"/>
        <v>0</v>
      </c>
      <c r="Y100" s="22">
        <f t="shared" si="12"/>
        <v>14426.738639999623</v>
      </c>
      <c r="Z100" s="22">
        <f t="shared" si="12"/>
        <v>14842.05999999977</v>
      </c>
      <c r="AA100" s="22">
        <f t="shared" si="12"/>
        <v>13995.060000000252</v>
      </c>
      <c r="AB100" s="22">
        <f t="shared" si="12"/>
        <v>13285.108980000117</v>
      </c>
      <c r="AC100" s="22">
        <f t="shared" si="12"/>
        <v>0</v>
      </c>
      <c r="AD100" s="22">
        <f t="shared" si="12"/>
        <v>0</v>
      </c>
      <c r="AE100" s="22">
        <f t="shared" si="12"/>
        <v>0</v>
      </c>
      <c r="AF100" s="22">
        <f t="shared" si="12"/>
        <v>12596.705859999794</v>
      </c>
      <c r="AG100" s="22">
        <f t="shared" si="12"/>
        <v>12769.310160000558</v>
      </c>
      <c r="AH100" s="22">
        <f t="shared" si="12"/>
        <v>13524.093359999353</v>
      </c>
      <c r="AI100" s="22">
        <f t="shared" si="12"/>
        <v>12985.116999999937</v>
      </c>
      <c r="AJ100" s="22">
        <f t="shared" si="12"/>
        <v>0</v>
      </c>
      <c r="AK100" s="22">
        <f t="shared" ref="AK100:AK102" si="13">SUM(F100:AJ100)</f>
        <v>287971.16286000004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11859.074345795043</v>
      </c>
      <c r="G101" s="22">
        <f t="shared" ref="G101:AJ101" si="14">SUM(G111,G114:G118)</f>
        <v>10490.046301369905</v>
      </c>
      <c r="H101" s="22">
        <f t="shared" si="14"/>
        <v>10938.937715052922</v>
      </c>
      <c r="I101" s="22">
        <f t="shared" si="14"/>
        <v>0</v>
      </c>
      <c r="J101" s="22">
        <f t="shared" si="14"/>
        <v>0</v>
      </c>
      <c r="K101" s="22">
        <f t="shared" si="14"/>
        <v>11232.540932203359</v>
      </c>
      <c r="L101" s="22">
        <f t="shared" si="14"/>
        <v>12337.930335196019</v>
      </c>
      <c r="M101" s="22">
        <f t="shared" si="14"/>
        <v>10957.484782608346</v>
      </c>
      <c r="N101" s="22">
        <f t="shared" si="14"/>
        <v>9638.3762254903922</v>
      </c>
      <c r="O101" s="22">
        <f t="shared" si="14"/>
        <v>0</v>
      </c>
      <c r="P101" s="22">
        <f t="shared" si="14"/>
        <v>0</v>
      </c>
      <c r="Q101" s="22">
        <f t="shared" si="14"/>
        <v>0</v>
      </c>
      <c r="R101" s="22">
        <f t="shared" si="14"/>
        <v>23167.828247422709</v>
      </c>
      <c r="S101" s="22">
        <f t="shared" si="14"/>
        <v>10748.877435691113</v>
      </c>
      <c r="T101" s="22">
        <f t="shared" si="14"/>
        <v>13679.811987951769</v>
      </c>
      <c r="U101" s="22">
        <f t="shared" si="14"/>
        <v>11978.798095238713</v>
      </c>
      <c r="V101" s="22">
        <f t="shared" si="14"/>
        <v>11396.845487805065</v>
      </c>
      <c r="W101" s="22">
        <f t="shared" si="14"/>
        <v>0</v>
      </c>
      <c r="X101" s="22">
        <f t="shared" si="14"/>
        <v>0</v>
      </c>
      <c r="Y101" s="22">
        <f t="shared" si="14"/>
        <v>10722.498859059977</v>
      </c>
      <c r="Z101" s="22">
        <f t="shared" si="14"/>
        <v>12636.957959183575</v>
      </c>
      <c r="AA101" s="22">
        <f t="shared" si="14"/>
        <v>12067.464692082127</v>
      </c>
      <c r="AB101" s="22">
        <f t="shared" si="14"/>
        <v>10037.761710526427</v>
      </c>
      <c r="AC101" s="22">
        <f t="shared" si="14"/>
        <v>0</v>
      </c>
      <c r="AD101" s="22">
        <f t="shared" si="14"/>
        <v>0</v>
      </c>
      <c r="AE101" s="22">
        <f t="shared" si="14"/>
        <v>0</v>
      </c>
      <c r="AF101" s="22">
        <f t="shared" si="14"/>
        <v>7594.3951470590473</v>
      </c>
      <c r="AG101" s="22">
        <f t="shared" si="14"/>
        <v>10701.672739726551</v>
      </c>
      <c r="AH101" s="22">
        <f t="shared" si="14"/>
        <v>11325.424430379071</v>
      </c>
      <c r="AI101" s="22">
        <f t="shared" si="14"/>
        <v>10880.897586206822</v>
      </c>
      <c r="AJ101" s="22">
        <f t="shared" si="14"/>
        <v>0</v>
      </c>
      <c r="AK101" s="22">
        <f t="shared" si="13"/>
        <v>234393.62501604893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2119.6523342055107</v>
      </c>
      <c r="G102" s="22">
        <f t="shared" ref="G102:AJ102" si="15">SUM(G121:G128)</f>
        <v>1993.0136986300035</v>
      </c>
      <c r="H102" s="22">
        <f t="shared" si="15"/>
        <v>2838.6161849462374</v>
      </c>
      <c r="I102" s="22">
        <f t="shared" si="15"/>
        <v>0</v>
      </c>
      <c r="J102" s="22">
        <f t="shared" si="15"/>
        <v>0</v>
      </c>
      <c r="K102" s="22">
        <f t="shared" si="15"/>
        <v>3467.7839877967026</v>
      </c>
      <c r="L102" s="22">
        <f t="shared" si="15"/>
        <v>2115.1396648046366</v>
      </c>
      <c r="M102" s="22">
        <f t="shared" si="15"/>
        <v>2253.7576173911812</v>
      </c>
      <c r="N102" s="22">
        <f t="shared" si="15"/>
        <v>2769.6158745100497</v>
      </c>
      <c r="O102" s="22">
        <f t="shared" si="15"/>
        <v>0</v>
      </c>
      <c r="P102" s="22">
        <f t="shared" si="15"/>
        <v>0</v>
      </c>
      <c r="Q102" s="22">
        <f t="shared" si="15"/>
        <v>0</v>
      </c>
      <c r="R102" s="22">
        <f t="shared" si="15"/>
        <v>4780.7501925770193</v>
      </c>
      <c r="S102" s="22">
        <f t="shared" si="15"/>
        <v>2016.8416243088111</v>
      </c>
      <c r="T102" s="22">
        <f t="shared" si="15"/>
        <v>2157.3745320480748</v>
      </c>
      <c r="U102" s="22">
        <f t="shared" si="15"/>
        <v>2233.5891847620874</v>
      </c>
      <c r="V102" s="22">
        <f t="shared" si="15"/>
        <v>2374.2820721950529</v>
      </c>
      <c r="W102" s="22">
        <f t="shared" si="15"/>
        <v>0</v>
      </c>
      <c r="X102" s="22">
        <f t="shared" si="15"/>
        <v>0</v>
      </c>
      <c r="Y102" s="22">
        <f t="shared" si="15"/>
        <v>3704.2397809396462</v>
      </c>
      <c r="Z102" s="22">
        <f t="shared" si="15"/>
        <v>2205.1020408161944</v>
      </c>
      <c r="AA102" s="22">
        <f t="shared" si="15"/>
        <v>1927.5953079181245</v>
      </c>
      <c r="AB102" s="22">
        <f t="shared" si="15"/>
        <v>3247.3472694736902</v>
      </c>
      <c r="AC102" s="22">
        <f t="shared" si="15"/>
        <v>0</v>
      </c>
      <c r="AD102" s="22">
        <f t="shared" si="15"/>
        <v>0</v>
      </c>
      <c r="AE102" s="22">
        <f t="shared" si="15"/>
        <v>0</v>
      </c>
      <c r="AF102" s="22">
        <f t="shared" si="15"/>
        <v>5002.3107129407463</v>
      </c>
      <c r="AG102" s="22">
        <f t="shared" si="15"/>
        <v>2067.6374202740053</v>
      </c>
      <c r="AH102" s="22">
        <f t="shared" si="15"/>
        <v>2198.6689296202821</v>
      </c>
      <c r="AI102" s="22">
        <f t="shared" si="15"/>
        <v>2104.2194137931147</v>
      </c>
      <c r="AJ102" s="22">
        <f t="shared" si="15"/>
        <v>0</v>
      </c>
      <c r="AK102" s="22">
        <f t="shared" si="13"/>
        <v>53577.537843951162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15872.000000000116</v>
      </c>
      <c r="G107" s="27">
        <f t="shared" ref="G107:AJ107" si="16">((G33+G34)-(F33+F34))*$D$107</f>
        <v>14537.599999998929</v>
      </c>
      <c r="H107" s="27">
        <f t="shared" si="16"/>
        <v>15494.40000000177</v>
      </c>
      <c r="I107" s="27">
        <f t="shared" si="16"/>
        <v>0</v>
      </c>
      <c r="J107" s="27">
        <f t="shared" si="16"/>
        <v>0</v>
      </c>
      <c r="K107" s="27">
        <f t="shared" si="16"/>
        <v>20131.199999997625</v>
      </c>
      <c r="L107" s="27">
        <f t="shared" si="16"/>
        <v>16694.40000000177</v>
      </c>
      <c r="M107" s="27">
        <f t="shared" si="16"/>
        <v>17507.199999998556</v>
      </c>
      <c r="N107" s="27">
        <f t="shared" si="16"/>
        <v>10092.800000001444</v>
      </c>
      <c r="O107" s="27">
        <f t="shared" si="16"/>
        <v>0</v>
      </c>
      <c r="P107" s="27">
        <f t="shared" si="16"/>
        <v>0</v>
      </c>
      <c r="Q107" s="27">
        <f t="shared" si="16"/>
        <v>0</v>
      </c>
      <c r="R107" s="27">
        <f t="shared" si="16"/>
        <v>36524.799999999232</v>
      </c>
      <c r="S107" s="27">
        <f t="shared" si="16"/>
        <v>14745.600000000559</v>
      </c>
      <c r="T107" s="27">
        <f t="shared" si="16"/>
        <v>17683.199999999488</v>
      </c>
      <c r="U107" s="27">
        <f t="shared" si="16"/>
        <v>16179.199999998673</v>
      </c>
      <c r="V107" s="27">
        <f t="shared" si="16"/>
        <v>15785.600000002887</v>
      </c>
      <c r="W107" s="27">
        <f t="shared" si="16"/>
        <v>0</v>
      </c>
      <c r="X107" s="27">
        <f t="shared" si="16"/>
        <v>0</v>
      </c>
      <c r="Y107" s="27">
        <f t="shared" si="16"/>
        <v>18553.599999999278</v>
      </c>
      <c r="Z107" s="27">
        <f t="shared" si="16"/>
        <v>15888.000000000466</v>
      </c>
      <c r="AA107" s="27">
        <f t="shared" si="16"/>
        <v>15039.999999999418</v>
      </c>
      <c r="AB107" s="27">
        <f t="shared" si="16"/>
        <v>16000</v>
      </c>
      <c r="AC107" s="27">
        <f t="shared" si="16"/>
        <v>0</v>
      </c>
      <c r="AD107" s="27">
        <f t="shared" si="16"/>
        <v>0</v>
      </c>
      <c r="AE107" s="27">
        <f t="shared" si="16"/>
        <v>0</v>
      </c>
      <c r="AF107" s="27">
        <f t="shared" si="16"/>
        <v>22825.599999999395</v>
      </c>
      <c r="AG107" s="27">
        <f t="shared" si="16"/>
        <v>14614.400000000023</v>
      </c>
      <c r="AH107" s="27">
        <f t="shared" si="16"/>
        <v>15504.000000000815</v>
      </c>
      <c r="AI107" s="27">
        <f t="shared" si="16"/>
        <v>14665.600000001723</v>
      </c>
      <c r="AJ107" s="27">
        <f t="shared" si="16"/>
        <v>0</v>
      </c>
      <c r="AK107" s="27">
        <f>SUM(F107:AJ107)</f>
        <v>344339.20000000217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2800.0000000001819</v>
      </c>
      <c r="G108" s="27">
        <f t="shared" ref="G108:AJ108" si="17">(G37-F37)*$D$108</f>
        <v>2500</v>
      </c>
      <c r="H108" s="27">
        <f t="shared" si="17"/>
        <v>2299.9999999997272</v>
      </c>
      <c r="I108" s="27">
        <f t="shared" si="17"/>
        <v>0</v>
      </c>
      <c r="J108" s="27">
        <f t="shared" si="17"/>
        <v>0</v>
      </c>
      <c r="K108" s="27">
        <f t="shared" si="17"/>
        <v>2400.0000000000909</v>
      </c>
      <c r="L108" s="27">
        <f t="shared" si="17"/>
        <v>3099.9999999999091</v>
      </c>
      <c r="M108" s="27">
        <f t="shared" si="17"/>
        <v>3000</v>
      </c>
      <c r="N108" s="27">
        <f t="shared" si="17"/>
        <v>2000</v>
      </c>
      <c r="O108" s="27">
        <f t="shared" si="17"/>
        <v>0</v>
      </c>
      <c r="P108" s="27">
        <f t="shared" si="17"/>
        <v>0</v>
      </c>
      <c r="Q108" s="27">
        <f t="shared" si="17"/>
        <v>0</v>
      </c>
      <c r="R108" s="27">
        <f t="shared" si="17"/>
        <v>5099.9999999999091</v>
      </c>
      <c r="S108" s="27">
        <f t="shared" si="17"/>
        <v>2700.0000000002728</v>
      </c>
      <c r="T108" s="27">
        <f t="shared" si="17"/>
        <v>3699.9999999998181</v>
      </c>
      <c r="U108" s="27">
        <f t="shared" si="17"/>
        <v>2900.0000000000909</v>
      </c>
      <c r="V108" s="27">
        <f t="shared" si="17"/>
        <v>2800.0000000001819</v>
      </c>
      <c r="W108" s="27">
        <f t="shared" si="17"/>
        <v>0</v>
      </c>
      <c r="X108" s="27">
        <f t="shared" si="17"/>
        <v>0</v>
      </c>
      <c r="Y108" s="27">
        <f t="shared" si="17"/>
        <v>2299.9999999997272</v>
      </c>
      <c r="Z108" s="27">
        <f t="shared" si="17"/>
        <v>3400.0000000000909</v>
      </c>
      <c r="AA108" s="27">
        <f t="shared" si="17"/>
        <v>3000</v>
      </c>
      <c r="AB108" s="27">
        <f t="shared" si="17"/>
        <v>2099.9999999999091</v>
      </c>
      <c r="AC108" s="27">
        <f t="shared" si="17"/>
        <v>0</v>
      </c>
      <c r="AD108" s="27">
        <f t="shared" si="17"/>
        <v>0</v>
      </c>
      <c r="AE108" s="27">
        <f t="shared" si="17"/>
        <v>0</v>
      </c>
      <c r="AF108" s="27">
        <f t="shared" si="17"/>
        <v>1200.0000000002728</v>
      </c>
      <c r="AG108" s="27">
        <f t="shared" si="17"/>
        <v>2500</v>
      </c>
      <c r="AH108" s="27">
        <f t="shared" si="17"/>
        <v>2699.9999999998181</v>
      </c>
      <c r="AI108" s="27">
        <f t="shared" si="17"/>
        <v>2500</v>
      </c>
      <c r="AJ108" s="27">
        <f t="shared" si="17"/>
        <v>0</v>
      </c>
      <c r="AK108" s="27">
        <f t="shared" ref="AK108:AK130" si="18">SUM(F108:AJ108)</f>
        <v>55000.000000000007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13669.074345795074</v>
      </c>
      <c r="G109" s="27">
        <f t="shared" ref="G109:AJ109" si="19">SUM(G111:G118)</f>
        <v>12270.046301369963</v>
      </c>
      <c r="H109" s="27">
        <f t="shared" si="19"/>
        <v>12438.93771505278</v>
      </c>
      <c r="I109" s="27">
        <f t="shared" si="19"/>
        <v>0</v>
      </c>
      <c r="J109" s="27">
        <f t="shared" si="19"/>
        <v>0</v>
      </c>
      <c r="K109" s="27">
        <f t="shared" si="19"/>
        <v>12782.54093220337</v>
      </c>
      <c r="L109" s="27">
        <f t="shared" si="19"/>
        <v>14437.930335196015</v>
      </c>
      <c r="M109" s="27">
        <f t="shared" si="19"/>
        <v>13017.484782608348</v>
      </c>
      <c r="N109" s="27">
        <f t="shared" si="19"/>
        <v>11018.37622549033</v>
      </c>
      <c r="O109" s="27">
        <f t="shared" si="19"/>
        <v>0</v>
      </c>
      <c r="P109" s="27">
        <f t="shared" si="19"/>
        <v>0</v>
      </c>
      <c r="Q109" s="27">
        <f t="shared" si="19"/>
        <v>0</v>
      </c>
      <c r="R109" s="27">
        <f t="shared" si="19"/>
        <v>26467.828247422774</v>
      </c>
      <c r="S109" s="27">
        <f t="shared" si="19"/>
        <v>12628.877435691051</v>
      </c>
      <c r="T109" s="27">
        <f t="shared" si="19"/>
        <v>16249.811987951762</v>
      </c>
      <c r="U109" s="27">
        <f t="shared" si="19"/>
        <v>13958.798095238817</v>
      </c>
      <c r="V109" s="27">
        <f t="shared" si="19"/>
        <v>13286.845487805025</v>
      </c>
      <c r="W109" s="27">
        <f t="shared" si="19"/>
        <v>0</v>
      </c>
      <c r="X109" s="27">
        <f t="shared" si="19"/>
        <v>0</v>
      </c>
      <c r="Y109" s="27">
        <f t="shared" si="19"/>
        <v>12282.498859059979</v>
      </c>
      <c r="Z109" s="27">
        <f t="shared" si="19"/>
        <v>15016.957959183512</v>
      </c>
      <c r="AA109" s="27">
        <f t="shared" si="19"/>
        <v>14047.464692082231</v>
      </c>
      <c r="AB109" s="27">
        <f t="shared" si="19"/>
        <v>11427.761710526385</v>
      </c>
      <c r="AC109" s="27">
        <f t="shared" si="19"/>
        <v>0</v>
      </c>
      <c r="AD109" s="27">
        <f t="shared" si="19"/>
        <v>0</v>
      </c>
      <c r="AE109" s="27">
        <f t="shared" si="19"/>
        <v>0</v>
      </c>
      <c r="AF109" s="27">
        <f t="shared" si="19"/>
        <v>8284.3951470591874</v>
      </c>
      <c r="AG109" s="27">
        <f t="shared" si="19"/>
        <v>12411.672739726446</v>
      </c>
      <c r="AH109" s="27">
        <f t="shared" si="19"/>
        <v>13105.424430379129</v>
      </c>
      <c r="AI109" s="27">
        <f t="shared" si="19"/>
        <v>12570.897586206735</v>
      </c>
      <c r="AJ109" s="27">
        <f t="shared" si="19"/>
        <v>0</v>
      </c>
      <c r="AK109" s="27">
        <f t="shared" si="18"/>
        <v>271373.6250160489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8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0">IF(F135=0,((F37-E37))*$D$111,(((F37-E37)*0.8))*$D$111)</f>
        <v>2800.0000000001819</v>
      </c>
      <c r="G111" s="27">
        <f t="shared" si="20"/>
        <v>2500</v>
      </c>
      <c r="H111" s="27">
        <f t="shared" si="20"/>
        <v>2299.9999999997272</v>
      </c>
      <c r="I111" s="27">
        <f t="shared" si="20"/>
        <v>0</v>
      </c>
      <c r="J111" s="27">
        <f t="shared" si="20"/>
        <v>0</v>
      </c>
      <c r="K111" s="27">
        <f t="shared" si="20"/>
        <v>2400.0000000000909</v>
      </c>
      <c r="L111" s="27">
        <f t="shared" si="20"/>
        <v>3099.9999999999091</v>
      </c>
      <c r="M111" s="27">
        <f t="shared" si="20"/>
        <v>3000</v>
      </c>
      <c r="N111" s="27">
        <f t="shared" si="20"/>
        <v>2000</v>
      </c>
      <c r="O111" s="27">
        <f t="shared" si="20"/>
        <v>0</v>
      </c>
      <c r="P111" s="27">
        <f t="shared" si="20"/>
        <v>0</v>
      </c>
      <c r="Q111" s="27">
        <f t="shared" si="20"/>
        <v>0</v>
      </c>
      <c r="R111" s="27">
        <f t="shared" si="20"/>
        <v>5099.9999999999091</v>
      </c>
      <c r="S111" s="27">
        <f t="shared" si="20"/>
        <v>2700.0000000002728</v>
      </c>
      <c r="T111" s="27">
        <f t="shared" si="20"/>
        <v>3699.9999999998181</v>
      </c>
      <c r="U111" s="27">
        <f t="shared" si="20"/>
        <v>2900.0000000000909</v>
      </c>
      <c r="V111" s="27">
        <f t="shared" si="20"/>
        <v>2800.0000000001819</v>
      </c>
      <c r="W111" s="27">
        <f t="shared" si="20"/>
        <v>0</v>
      </c>
      <c r="X111" s="27">
        <f t="shared" si="20"/>
        <v>0</v>
      </c>
      <c r="Y111" s="27">
        <f t="shared" si="20"/>
        <v>2299.9999999997272</v>
      </c>
      <c r="Z111" s="27">
        <f t="shared" si="20"/>
        <v>3400.0000000000909</v>
      </c>
      <c r="AA111" s="27">
        <f t="shared" si="20"/>
        <v>3000</v>
      </c>
      <c r="AB111" s="27">
        <f t="shared" si="20"/>
        <v>2099.9999999999091</v>
      </c>
      <c r="AC111" s="27">
        <f t="shared" si="20"/>
        <v>0</v>
      </c>
      <c r="AD111" s="27">
        <f t="shared" si="20"/>
        <v>0</v>
      </c>
      <c r="AE111" s="27">
        <f t="shared" si="20"/>
        <v>0</v>
      </c>
      <c r="AF111" s="27">
        <f t="shared" si="20"/>
        <v>1200.0000000002728</v>
      </c>
      <c r="AG111" s="27">
        <f t="shared" si="20"/>
        <v>2500</v>
      </c>
      <c r="AH111" s="27">
        <f t="shared" si="20"/>
        <v>2699.9999999998181</v>
      </c>
      <c r="AI111" s="27">
        <f t="shared" si="20"/>
        <v>2500</v>
      </c>
      <c r="AJ111" s="27">
        <f t="shared" si="20"/>
        <v>0</v>
      </c>
      <c r="AK111" s="27">
        <f t="shared" si="18"/>
        <v>55000.000000000007</v>
      </c>
    </row>
    <row r="112" spans="1:38">
      <c r="B112" s="58" t="s">
        <v>77</v>
      </c>
      <c r="C112" s="26"/>
      <c r="D112" s="26">
        <v>1000</v>
      </c>
      <c r="E112" s="27"/>
      <c r="F112" s="27">
        <f>(F38-E38)*$D$112</f>
        <v>1700.0000000000455</v>
      </c>
      <c r="G112" s="27">
        <f t="shared" ref="G112:AJ112" si="21">(G38-F38)*$D$112</f>
        <v>1700.0000000000455</v>
      </c>
      <c r="H112" s="27">
        <f t="shared" si="21"/>
        <v>1399.9999999998636</v>
      </c>
      <c r="I112" s="27">
        <f t="shared" si="21"/>
        <v>0</v>
      </c>
      <c r="J112" s="27">
        <f t="shared" si="21"/>
        <v>0</v>
      </c>
      <c r="K112" s="27">
        <f t="shared" si="21"/>
        <v>1500</v>
      </c>
      <c r="L112" s="27">
        <f t="shared" si="21"/>
        <v>2000</v>
      </c>
      <c r="M112" s="27">
        <f t="shared" si="21"/>
        <v>2000</v>
      </c>
      <c r="N112" s="27">
        <f t="shared" si="21"/>
        <v>1299.9999999999545</v>
      </c>
      <c r="O112" s="27">
        <f t="shared" si="21"/>
        <v>0</v>
      </c>
      <c r="P112" s="27">
        <f t="shared" si="21"/>
        <v>0</v>
      </c>
      <c r="Q112" s="27">
        <f t="shared" si="21"/>
        <v>0</v>
      </c>
      <c r="R112" s="27">
        <f t="shared" si="21"/>
        <v>3200.0000000000455</v>
      </c>
      <c r="S112" s="27">
        <f t="shared" si="21"/>
        <v>1799.9999999999545</v>
      </c>
      <c r="T112" s="27">
        <f t="shared" si="21"/>
        <v>2500</v>
      </c>
      <c r="U112" s="27">
        <f t="shared" si="21"/>
        <v>1900.0000000000909</v>
      </c>
      <c r="V112" s="27">
        <f t="shared" si="21"/>
        <v>1799.9999999999545</v>
      </c>
      <c r="W112" s="27">
        <f t="shared" si="21"/>
        <v>0</v>
      </c>
      <c r="X112" s="27">
        <f t="shared" si="21"/>
        <v>0</v>
      </c>
      <c r="Y112" s="27">
        <f t="shared" si="21"/>
        <v>1500</v>
      </c>
      <c r="Z112" s="27">
        <f t="shared" si="21"/>
        <v>2299.9999999999545</v>
      </c>
      <c r="AA112" s="27">
        <f t="shared" si="21"/>
        <v>1900.0000000000909</v>
      </c>
      <c r="AB112" s="27">
        <f t="shared" si="21"/>
        <v>1299.9999999999545</v>
      </c>
      <c r="AC112" s="27">
        <f t="shared" si="21"/>
        <v>0</v>
      </c>
      <c r="AD112" s="27">
        <f t="shared" si="21"/>
        <v>0</v>
      </c>
      <c r="AE112" s="27">
        <f t="shared" si="21"/>
        <v>0</v>
      </c>
      <c r="AF112" s="27">
        <f t="shared" si="21"/>
        <v>600.00000000013642</v>
      </c>
      <c r="AG112" s="27">
        <f t="shared" si="21"/>
        <v>1599.9999999999091</v>
      </c>
      <c r="AH112" s="27">
        <f t="shared" si="21"/>
        <v>1700.0000000000455</v>
      </c>
      <c r="AI112" s="27">
        <f t="shared" si="21"/>
        <v>1599.9999999999091</v>
      </c>
      <c r="AJ112" s="27">
        <f t="shared" si="21"/>
        <v>0</v>
      </c>
      <c r="AK112" s="27">
        <f t="shared" si="18"/>
        <v>35299.999999999956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109.99999999998522</v>
      </c>
      <c r="G113" s="27">
        <f t="shared" ref="G113:AJ113" si="22">(G39-F39)*$D$113</f>
        <v>80.000000000012506</v>
      </c>
      <c r="H113" s="27">
        <f t="shared" si="22"/>
        <v>99.999999999994316</v>
      </c>
      <c r="I113" s="27">
        <f t="shared" si="22"/>
        <v>0</v>
      </c>
      <c r="J113" s="27">
        <f t="shared" si="22"/>
        <v>0</v>
      </c>
      <c r="K113" s="27">
        <f t="shared" si="22"/>
        <v>50.000000000011369</v>
      </c>
      <c r="L113" s="27">
        <f t="shared" si="22"/>
        <v>99.999999999994316</v>
      </c>
      <c r="M113" s="27">
        <f t="shared" si="22"/>
        <v>60.000000000002274</v>
      </c>
      <c r="N113" s="27">
        <f t="shared" si="22"/>
        <v>79.999999999984084</v>
      </c>
      <c r="O113" s="27">
        <f t="shared" si="22"/>
        <v>0</v>
      </c>
      <c r="P113" s="27">
        <f t="shared" si="22"/>
        <v>0</v>
      </c>
      <c r="Q113" s="27">
        <f t="shared" si="22"/>
        <v>0</v>
      </c>
      <c r="R113" s="27">
        <f t="shared" si="22"/>
        <v>100.00000000002274</v>
      </c>
      <c r="S113" s="27">
        <f t="shared" si="22"/>
        <v>79.999999999984084</v>
      </c>
      <c r="T113" s="27">
        <f t="shared" si="22"/>
        <v>69.999999999993179</v>
      </c>
      <c r="U113" s="27">
        <f t="shared" si="22"/>
        <v>80.000000000012506</v>
      </c>
      <c r="V113" s="27">
        <f t="shared" si="22"/>
        <v>90.000000000003411</v>
      </c>
      <c r="W113" s="27">
        <f t="shared" si="22"/>
        <v>0</v>
      </c>
      <c r="X113" s="27">
        <f t="shared" si="22"/>
        <v>0</v>
      </c>
      <c r="Y113" s="27">
        <f t="shared" si="22"/>
        <v>60.000000000002274</v>
      </c>
      <c r="Z113" s="27">
        <f t="shared" si="22"/>
        <v>79.999999999984084</v>
      </c>
      <c r="AA113" s="27">
        <f t="shared" si="22"/>
        <v>80.000000000012506</v>
      </c>
      <c r="AB113" s="27">
        <f t="shared" si="22"/>
        <v>90.000000000003411</v>
      </c>
      <c r="AC113" s="27">
        <f t="shared" si="22"/>
        <v>0</v>
      </c>
      <c r="AD113" s="27">
        <f t="shared" si="22"/>
        <v>0</v>
      </c>
      <c r="AE113" s="27">
        <f t="shared" si="22"/>
        <v>0</v>
      </c>
      <c r="AF113" s="27">
        <f t="shared" si="22"/>
        <v>90.000000000003411</v>
      </c>
      <c r="AG113" s="27">
        <f t="shared" si="22"/>
        <v>109.99999999998522</v>
      </c>
      <c r="AH113" s="27">
        <f t="shared" si="22"/>
        <v>80.000000000012506</v>
      </c>
      <c r="AI113" s="27">
        <f t="shared" si="22"/>
        <v>90.000000000003411</v>
      </c>
      <c r="AJ113" s="27">
        <f t="shared" si="22"/>
        <v>0</v>
      </c>
      <c r="AK113" s="27">
        <f t="shared" si="18"/>
        <v>1680.0000000000068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1377.0000000000368</v>
      </c>
      <c r="G114" s="27">
        <f t="shared" ref="G114:AJ114" si="23">IFERROR(81%*(G44-F44)*$D$114,0)</f>
        <v>1215</v>
      </c>
      <c r="H114" s="27">
        <f t="shared" si="23"/>
        <v>1215</v>
      </c>
      <c r="I114" s="27">
        <f t="shared" si="23"/>
        <v>0</v>
      </c>
      <c r="J114" s="27">
        <f t="shared" si="23"/>
        <v>0</v>
      </c>
      <c r="K114" s="27">
        <f t="shared" si="23"/>
        <v>2267.9999999999632</v>
      </c>
      <c r="L114" s="27">
        <f t="shared" si="23"/>
        <v>1458.0000000001473</v>
      </c>
      <c r="M114" s="27">
        <f t="shared" si="23"/>
        <v>1133.9999999998895</v>
      </c>
      <c r="N114" s="27">
        <f t="shared" si="23"/>
        <v>1215</v>
      </c>
      <c r="O114" s="27">
        <f t="shared" si="23"/>
        <v>0</v>
      </c>
      <c r="P114" s="27">
        <f t="shared" si="23"/>
        <v>0</v>
      </c>
      <c r="Q114" s="27">
        <f t="shared" si="23"/>
        <v>0</v>
      </c>
      <c r="R114" s="27">
        <f t="shared" si="23"/>
        <v>3645.0000000000005</v>
      </c>
      <c r="S114" s="27">
        <f t="shared" si="23"/>
        <v>1134.0000000000739</v>
      </c>
      <c r="T114" s="27">
        <f t="shared" si="23"/>
        <v>1377.0000000000368</v>
      </c>
      <c r="U114" s="27">
        <f t="shared" si="23"/>
        <v>1457.9999999999634</v>
      </c>
      <c r="V114" s="27">
        <f t="shared" si="23"/>
        <v>1215</v>
      </c>
      <c r="W114" s="27">
        <f t="shared" si="23"/>
        <v>0</v>
      </c>
      <c r="X114" s="27">
        <f t="shared" si="23"/>
        <v>0</v>
      </c>
      <c r="Y114" s="27">
        <f t="shared" si="23"/>
        <v>2430</v>
      </c>
      <c r="Z114" s="27">
        <f t="shared" si="23"/>
        <v>1295.9999999999263</v>
      </c>
      <c r="AA114" s="27">
        <f t="shared" si="23"/>
        <v>1215</v>
      </c>
      <c r="AB114" s="27">
        <f t="shared" si="23"/>
        <v>1215</v>
      </c>
      <c r="AC114" s="27">
        <f t="shared" si="23"/>
        <v>0</v>
      </c>
      <c r="AD114" s="27">
        <f t="shared" si="23"/>
        <v>0</v>
      </c>
      <c r="AE114" s="27">
        <f t="shared" si="23"/>
        <v>0</v>
      </c>
      <c r="AF114" s="27">
        <f t="shared" si="23"/>
        <v>2835</v>
      </c>
      <c r="AG114" s="27">
        <f t="shared" si="23"/>
        <v>1296.0000000001107</v>
      </c>
      <c r="AH114" s="27">
        <f t="shared" si="23"/>
        <v>1457.9999999999634</v>
      </c>
      <c r="AI114" s="27">
        <f t="shared" si="23"/>
        <v>1215</v>
      </c>
      <c r="AJ114" s="27">
        <f t="shared" si="23"/>
        <v>0</v>
      </c>
      <c r="AK114" s="27">
        <f t="shared" si="18"/>
        <v>31671.000000000109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1740.0000000000091</v>
      </c>
      <c r="G115" s="27">
        <f t="shared" ref="G115:AJ115" si="24">(G54-F54)*$D$115</f>
        <v>1469.9999999999704</v>
      </c>
      <c r="H115" s="27">
        <f t="shared" si="24"/>
        <v>1800.0000000000114</v>
      </c>
      <c r="I115" s="27">
        <f t="shared" si="24"/>
        <v>0</v>
      </c>
      <c r="J115" s="27">
        <f t="shared" si="24"/>
        <v>0</v>
      </c>
      <c r="K115" s="27">
        <f t="shared" si="24"/>
        <v>1509.9999999999909</v>
      </c>
      <c r="L115" s="27">
        <f t="shared" si="24"/>
        <v>1610.0000000000136</v>
      </c>
      <c r="M115" s="27">
        <f t="shared" si="24"/>
        <v>1519.9999999999818</v>
      </c>
      <c r="N115" s="27">
        <f t="shared" si="24"/>
        <v>1460.0000000000364</v>
      </c>
      <c r="O115" s="27">
        <f t="shared" si="24"/>
        <v>0</v>
      </c>
      <c r="P115" s="27">
        <f t="shared" si="24"/>
        <v>0</v>
      </c>
      <c r="Q115" s="27">
        <f t="shared" si="24"/>
        <v>0</v>
      </c>
      <c r="R115" s="27">
        <f t="shared" si="24"/>
        <v>3089.999999999975</v>
      </c>
      <c r="S115" s="27">
        <f t="shared" si="24"/>
        <v>1439.9999999999977</v>
      </c>
      <c r="T115" s="27">
        <f t="shared" si="24"/>
        <v>1720.0000000000273</v>
      </c>
      <c r="U115" s="27">
        <f t="shared" si="24"/>
        <v>1649.9999999999773</v>
      </c>
      <c r="V115" s="27">
        <f t="shared" si="24"/>
        <v>1639.9999999999864</v>
      </c>
      <c r="W115" s="27">
        <f t="shared" si="24"/>
        <v>0</v>
      </c>
      <c r="X115" s="27">
        <f t="shared" si="24"/>
        <v>0</v>
      </c>
      <c r="Y115" s="27">
        <f t="shared" si="24"/>
        <v>1410.000000000025</v>
      </c>
      <c r="Z115" s="27">
        <f t="shared" si="24"/>
        <v>1509.9999999999909</v>
      </c>
      <c r="AA115" s="27">
        <f t="shared" si="24"/>
        <v>1689.9999999999977</v>
      </c>
      <c r="AB115" s="27">
        <f t="shared" si="24"/>
        <v>1560.0000000000023</v>
      </c>
      <c r="AC115" s="27">
        <f t="shared" si="24"/>
        <v>0</v>
      </c>
      <c r="AD115" s="27">
        <f t="shared" si="24"/>
        <v>0</v>
      </c>
      <c r="AE115" s="27">
        <f t="shared" si="24"/>
        <v>0</v>
      </c>
      <c r="AF115" s="27">
        <f t="shared" si="24"/>
        <v>1139.9999999999864</v>
      </c>
      <c r="AG115" s="27">
        <f t="shared" si="24"/>
        <v>1400.0000000000341</v>
      </c>
      <c r="AH115" s="27">
        <f t="shared" si="24"/>
        <v>1469.9999999999704</v>
      </c>
      <c r="AI115" s="27">
        <f t="shared" si="24"/>
        <v>1650.0000000000341</v>
      </c>
      <c r="AJ115" s="27">
        <f t="shared" si="24"/>
        <v>0</v>
      </c>
      <c r="AK115" s="27">
        <f t="shared" si="18"/>
        <v>32480.000000000015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185.00000000000227</v>
      </c>
      <c r="G116" s="27">
        <f t="shared" ref="G116:AJ116" si="25">(G51-F51)*$D$116</f>
        <v>167.99999999999926</v>
      </c>
      <c r="H116" s="27">
        <f t="shared" si="25"/>
        <v>182.99999999999983</v>
      </c>
      <c r="I116" s="27">
        <f t="shared" si="25"/>
        <v>0</v>
      </c>
      <c r="J116" s="27">
        <f t="shared" si="25"/>
        <v>0</v>
      </c>
      <c r="K116" s="27">
        <f t="shared" si="25"/>
        <v>173.00000000000182</v>
      </c>
      <c r="L116" s="27">
        <f t="shared" si="25"/>
        <v>195.00000000000028</v>
      </c>
      <c r="M116" s="27">
        <f t="shared" si="25"/>
        <v>172.99999999999471</v>
      </c>
      <c r="N116" s="27">
        <f t="shared" si="25"/>
        <v>179.00000000000205</v>
      </c>
      <c r="O116" s="27">
        <f t="shared" si="25"/>
        <v>0</v>
      </c>
      <c r="P116" s="27">
        <f t="shared" si="25"/>
        <v>0</v>
      </c>
      <c r="Q116" s="27">
        <f t="shared" si="25"/>
        <v>0</v>
      </c>
      <c r="R116" s="27">
        <f t="shared" si="25"/>
        <v>379.00000000000489</v>
      </c>
      <c r="S116" s="27">
        <f t="shared" si="25"/>
        <v>178.99999999999494</v>
      </c>
      <c r="T116" s="27">
        <f t="shared" si="25"/>
        <v>196.00000000000506</v>
      </c>
      <c r="U116" s="27">
        <f t="shared" si="25"/>
        <v>187.99999999999528</v>
      </c>
      <c r="V116" s="27">
        <f t="shared" si="25"/>
        <v>192.99999999999784</v>
      </c>
      <c r="W116" s="27">
        <f t="shared" si="25"/>
        <v>0</v>
      </c>
      <c r="X116" s="27">
        <f t="shared" si="25"/>
        <v>0</v>
      </c>
      <c r="Y116" s="27">
        <f t="shared" si="25"/>
        <v>183.00000000000693</v>
      </c>
      <c r="Z116" s="27">
        <f t="shared" si="25"/>
        <v>185.99999999999994</v>
      </c>
      <c r="AA116" s="27">
        <f t="shared" si="25"/>
        <v>179.99999999999972</v>
      </c>
      <c r="AB116" s="27">
        <f t="shared" si="25"/>
        <v>189.00000000000006</v>
      </c>
      <c r="AC116" s="27">
        <f t="shared" si="25"/>
        <v>0</v>
      </c>
      <c r="AD116" s="27">
        <f t="shared" si="25"/>
        <v>0</v>
      </c>
      <c r="AE116" s="27">
        <f t="shared" si="25"/>
        <v>0</v>
      </c>
      <c r="AF116" s="27">
        <f t="shared" si="25"/>
        <v>125</v>
      </c>
      <c r="AG116" s="27">
        <f t="shared" si="25"/>
        <v>282.99999999999415</v>
      </c>
      <c r="AH116" s="27">
        <f t="shared" si="25"/>
        <v>228.9999999999992</v>
      </c>
      <c r="AI116" s="27">
        <f t="shared" si="25"/>
        <v>171.00000000000648</v>
      </c>
      <c r="AJ116" s="27">
        <f t="shared" si="25"/>
        <v>0</v>
      </c>
      <c r="AK116" s="27">
        <f t="shared" si="18"/>
        <v>3937.0000000000041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6.4999999999997726E-2</v>
      </c>
      <c r="G117" s="27">
        <f t="shared" ref="G117:AJ117" si="26">2/8*(G48-F48)</f>
        <v>6.0000000000002274E-2</v>
      </c>
      <c r="H117" s="27">
        <f t="shared" si="26"/>
        <v>7.7500000000000568E-2</v>
      </c>
      <c r="I117" s="27">
        <f t="shared" si="26"/>
        <v>0</v>
      </c>
      <c r="J117" s="27">
        <f t="shared" si="26"/>
        <v>0</v>
      </c>
      <c r="K117" s="27">
        <f t="shared" si="26"/>
        <v>0.18499999999998806</v>
      </c>
      <c r="L117" s="27">
        <f t="shared" si="26"/>
        <v>7.000000000000739E-2</v>
      </c>
      <c r="M117" s="27">
        <f t="shared" si="26"/>
        <v>4.9999999999997158E-2</v>
      </c>
      <c r="N117" s="27">
        <f t="shared" si="26"/>
        <v>6.25E-2</v>
      </c>
      <c r="O117" s="27">
        <f t="shared" si="26"/>
        <v>0</v>
      </c>
      <c r="P117" s="27">
        <f t="shared" si="26"/>
        <v>0</v>
      </c>
      <c r="Q117" s="27">
        <f t="shared" si="26"/>
        <v>0</v>
      </c>
      <c r="R117" s="27">
        <f t="shared" si="26"/>
        <v>0.21999999999999886</v>
      </c>
      <c r="S117" s="27">
        <f t="shared" si="26"/>
        <v>5.7500000000004547E-2</v>
      </c>
      <c r="T117" s="27">
        <f t="shared" si="26"/>
        <v>6.4999999999997726E-2</v>
      </c>
      <c r="U117" s="27">
        <f t="shared" si="26"/>
        <v>6.0000000000002274E-2</v>
      </c>
      <c r="V117" s="27">
        <f t="shared" si="26"/>
        <v>6.4999999999997726E-2</v>
      </c>
      <c r="W117" s="27">
        <f t="shared" si="26"/>
        <v>0</v>
      </c>
      <c r="X117" s="27">
        <f t="shared" si="26"/>
        <v>0</v>
      </c>
      <c r="Y117" s="27">
        <f t="shared" si="26"/>
        <v>0.17000000000000171</v>
      </c>
      <c r="Z117" s="27">
        <f t="shared" si="26"/>
        <v>6.0000000000002274E-2</v>
      </c>
      <c r="AA117" s="27">
        <f t="shared" si="26"/>
        <v>6.0000000000002274E-2</v>
      </c>
      <c r="AB117" s="27">
        <f t="shared" si="26"/>
        <v>7.7500000000000568E-2</v>
      </c>
      <c r="AC117" s="27">
        <f t="shared" si="26"/>
        <v>0</v>
      </c>
      <c r="AD117" s="27">
        <f t="shared" si="26"/>
        <v>0</v>
      </c>
      <c r="AE117" s="27">
        <f t="shared" si="26"/>
        <v>0</v>
      </c>
      <c r="AF117" s="27">
        <f t="shared" si="26"/>
        <v>0.2774999999999892</v>
      </c>
      <c r="AG117" s="27">
        <f t="shared" si="26"/>
        <v>7.000000000000739E-2</v>
      </c>
      <c r="AH117" s="27">
        <f t="shared" si="26"/>
        <v>6.9999999999993179E-2</v>
      </c>
      <c r="AI117" s="27">
        <f t="shared" si="26"/>
        <v>7.000000000000739E-2</v>
      </c>
      <c r="AJ117" s="27">
        <f t="shared" si="26"/>
        <v>0</v>
      </c>
      <c r="AK117" s="27">
        <f t="shared" si="18"/>
        <v>1.8924999999999983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7">IFERROR((F108/(F108+F122))*((F50-E50)*$D$118),0)</f>
        <v>5757.0093457948142</v>
      </c>
      <c r="G118" s="27">
        <f t="shared" si="27"/>
        <v>5136.9863013699351</v>
      </c>
      <c r="H118" s="27">
        <f t="shared" si="27"/>
        <v>5440.8602150531824</v>
      </c>
      <c r="I118" s="27">
        <f t="shared" si="27"/>
        <v>0</v>
      </c>
      <c r="J118" s="27">
        <f t="shared" si="27"/>
        <v>0</v>
      </c>
      <c r="K118" s="27">
        <f t="shared" si="27"/>
        <v>4881.3559322033116</v>
      </c>
      <c r="L118" s="27">
        <f t="shared" si="27"/>
        <v>5974.8603351959491</v>
      </c>
      <c r="M118" s="27">
        <f t="shared" si="27"/>
        <v>5130.4347826084804</v>
      </c>
      <c r="N118" s="27">
        <f t="shared" si="27"/>
        <v>4784.3137254903531</v>
      </c>
      <c r="O118" s="27">
        <f t="shared" si="27"/>
        <v>0</v>
      </c>
      <c r="P118" s="27">
        <f t="shared" si="27"/>
        <v>0</v>
      </c>
      <c r="Q118" s="27">
        <f t="shared" si="27"/>
        <v>0</v>
      </c>
      <c r="R118" s="27">
        <f t="shared" si="27"/>
        <v>10953.608247422819</v>
      </c>
      <c r="S118" s="27">
        <f t="shared" si="27"/>
        <v>5295.8199356907753</v>
      </c>
      <c r="T118" s="27">
        <f t="shared" si="27"/>
        <v>6686.7469879518812</v>
      </c>
      <c r="U118" s="27">
        <f t="shared" si="27"/>
        <v>5782.7380952386857</v>
      </c>
      <c r="V118" s="27">
        <f t="shared" si="27"/>
        <v>5548.7804878049001</v>
      </c>
      <c r="W118" s="27">
        <f t="shared" si="27"/>
        <v>0</v>
      </c>
      <c r="X118" s="27">
        <f t="shared" si="27"/>
        <v>0</v>
      </c>
      <c r="Y118" s="27">
        <f t="shared" si="27"/>
        <v>4399.3288590602169</v>
      </c>
      <c r="Z118" s="27">
        <f t="shared" si="27"/>
        <v>6244.8979591835669</v>
      </c>
      <c r="AA118" s="27">
        <f t="shared" si="27"/>
        <v>5982.4046920821283</v>
      </c>
      <c r="AB118" s="27">
        <f t="shared" si="27"/>
        <v>4973.6842105265159</v>
      </c>
      <c r="AC118" s="27">
        <f t="shared" si="27"/>
        <v>0</v>
      </c>
      <c r="AD118" s="27">
        <f t="shared" si="27"/>
        <v>0</v>
      </c>
      <c r="AE118" s="27">
        <f t="shared" si="27"/>
        <v>0</v>
      </c>
      <c r="AF118" s="27">
        <f t="shared" si="27"/>
        <v>2294.1176470587884</v>
      </c>
      <c r="AG118" s="27">
        <f t="shared" si="27"/>
        <v>5222.6027397264115</v>
      </c>
      <c r="AH118" s="27">
        <f t="shared" si="27"/>
        <v>5468.3544303793196</v>
      </c>
      <c r="AI118" s="27">
        <f t="shared" si="27"/>
        <v>5344.8275862067812</v>
      </c>
      <c r="AJ118" s="27">
        <f t="shared" si="27"/>
        <v>0</v>
      </c>
      <c r="AK118" s="27">
        <f t="shared" si="18"/>
        <v>111303.73251604881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8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2119.6523342055107</v>
      </c>
      <c r="G120" s="27">
        <f t="shared" ref="G120:AJ120" si="28">SUM(G121:G128)</f>
        <v>1993.0136986300035</v>
      </c>
      <c r="H120" s="27">
        <f t="shared" si="28"/>
        <v>2838.6161849462374</v>
      </c>
      <c r="I120" s="27">
        <f t="shared" si="28"/>
        <v>0</v>
      </c>
      <c r="J120" s="27">
        <f t="shared" si="28"/>
        <v>0</v>
      </c>
      <c r="K120" s="27">
        <f t="shared" si="28"/>
        <v>3467.7839877967026</v>
      </c>
      <c r="L120" s="27">
        <f t="shared" si="28"/>
        <v>2115.1396648046366</v>
      </c>
      <c r="M120" s="27">
        <f t="shared" si="28"/>
        <v>2253.7576173911812</v>
      </c>
      <c r="N120" s="27">
        <f t="shared" si="28"/>
        <v>2769.6158745100497</v>
      </c>
      <c r="O120" s="27">
        <f t="shared" si="28"/>
        <v>0</v>
      </c>
      <c r="P120" s="27">
        <f t="shared" si="28"/>
        <v>0</v>
      </c>
      <c r="Q120" s="27">
        <f t="shared" si="28"/>
        <v>0</v>
      </c>
      <c r="R120" s="27">
        <f t="shared" si="28"/>
        <v>4780.7501925770193</v>
      </c>
      <c r="S120" s="27">
        <f t="shared" si="28"/>
        <v>2016.8416243088111</v>
      </c>
      <c r="T120" s="27">
        <f t="shared" si="28"/>
        <v>2157.3745320480748</v>
      </c>
      <c r="U120" s="27">
        <f t="shared" si="28"/>
        <v>2233.5891847620874</v>
      </c>
      <c r="V120" s="27">
        <f t="shared" si="28"/>
        <v>2374.2820721950529</v>
      </c>
      <c r="W120" s="27">
        <f t="shared" si="28"/>
        <v>0</v>
      </c>
      <c r="X120" s="27">
        <f t="shared" si="28"/>
        <v>0</v>
      </c>
      <c r="Y120" s="27">
        <f t="shared" si="28"/>
        <v>3704.2397809396462</v>
      </c>
      <c r="Z120" s="27">
        <f t="shared" si="28"/>
        <v>2205.1020408161944</v>
      </c>
      <c r="AA120" s="27">
        <f t="shared" si="28"/>
        <v>1927.5953079181245</v>
      </c>
      <c r="AB120" s="27">
        <f t="shared" si="28"/>
        <v>3247.3472694736902</v>
      </c>
      <c r="AC120" s="27">
        <f t="shared" si="28"/>
        <v>0</v>
      </c>
      <c r="AD120" s="27">
        <f t="shared" si="28"/>
        <v>0</v>
      </c>
      <c r="AE120" s="27">
        <f t="shared" si="28"/>
        <v>0</v>
      </c>
      <c r="AF120" s="27">
        <f t="shared" si="28"/>
        <v>5002.3107129407463</v>
      </c>
      <c r="AG120" s="27">
        <f t="shared" si="28"/>
        <v>2067.6374202740053</v>
      </c>
      <c r="AH120" s="27">
        <f t="shared" si="28"/>
        <v>2198.6689296202821</v>
      </c>
      <c r="AI120" s="27">
        <f t="shared" si="28"/>
        <v>2104.2194137931147</v>
      </c>
      <c r="AJ120" s="27">
        <f t="shared" si="28"/>
        <v>0</v>
      </c>
      <c r="AK120" s="27">
        <f t="shared" si="18"/>
        <v>53577.537843951162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29">IF(F135=0,((0))*$D$121,(((F37-E37)*0.2)*$D$121))</f>
        <v>0</v>
      </c>
      <c r="G121" s="27">
        <f t="shared" si="29"/>
        <v>0</v>
      </c>
      <c r="H121" s="27">
        <f t="shared" si="29"/>
        <v>0</v>
      </c>
      <c r="I121" s="27">
        <f t="shared" si="29"/>
        <v>0</v>
      </c>
      <c r="J121" s="27">
        <f t="shared" si="29"/>
        <v>0</v>
      </c>
      <c r="K121" s="27">
        <f t="shared" si="29"/>
        <v>0</v>
      </c>
      <c r="L121" s="27">
        <f t="shared" si="29"/>
        <v>0</v>
      </c>
      <c r="M121" s="27">
        <f t="shared" si="29"/>
        <v>0</v>
      </c>
      <c r="N121" s="27">
        <f t="shared" si="29"/>
        <v>0</v>
      </c>
      <c r="O121" s="27">
        <f t="shared" si="29"/>
        <v>0</v>
      </c>
      <c r="P121" s="27">
        <f t="shared" si="29"/>
        <v>0</v>
      </c>
      <c r="Q121" s="27">
        <f t="shared" si="29"/>
        <v>0</v>
      </c>
      <c r="R121" s="27">
        <f t="shared" si="29"/>
        <v>0</v>
      </c>
      <c r="S121" s="27">
        <f t="shared" si="29"/>
        <v>0</v>
      </c>
      <c r="T121" s="27">
        <f t="shared" si="29"/>
        <v>0</v>
      </c>
      <c r="U121" s="27">
        <f t="shared" si="29"/>
        <v>0</v>
      </c>
      <c r="V121" s="27">
        <f t="shared" si="29"/>
        <v>0</v>
      </c>
      <c r="W121" s="27">
        <f t="shared" si="29"/>
        <v>0</v>
      </c>
      <c r="X121" s="27">
        <f t="shared" si="29"/>
        <v>0</v>
      </c>
      <c r="Y121" s="27">
        <f t="shared" si="29"/>
        <v>0</v>
      </c>
      <c r="Z121" s="27">
        <f t="shared" si="29"/>
        <v>0</v>
      </c>
      <c r="AA121" s="27">
        <f t="shared" si="29"/>
        <v>0</v>
      </c>
      <c r="AB121" s="27">
        <f t="shared" si="29"/>
        <v>0</v>
      </c>
      <c r="AC121" s="27">
        <f t="shared" si="29"/>
        <v>0</v>
      </c>
      <c r="AD121" s="27">
        <f t="shared" si="29"/>
        <v>0</v>
      </c>
      <c r="AE121" s="27">
        <f t="shared" si="29"/>
        <v>0</v>
      </c>
      <c r="AF121" s="27">
        <f t="shared" si="29"/>
        <v>0</v>
      </c>
      <c r="AG121" s="27">
        <f t="shared" si="29"/>
        <v>0</v>
      </c>
      <c r="AH121" s="27">
        <f t="shared" si="29"/>
        <v>0</v>
      </c>
      <c r="AI121" s="27">
        <f t="shared" si="29"/>
        <v>0</v>
      </c>
      <c r="AJ121" s="27">
        <f t="shared" si="29"/>
        <v>0</v>
      </c>
      <c r="AK121" s="27">
        <f t="shared" si="18"/>
        <v>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409.99999999996817</v>
      </c>
      <c r="G122" s="27">
        <f t="shared" ref="G122:AJ122" si="30">(G43-F43)*$D$122</f>
        <v>419.99999999995907</v>
      </c>
      <c r="H122" s="27">
        <f t="shared" si="30"/>
        <v>490.00000000000909</v>
      </c>
      <c r="I122" s="27">
        <f t="shared" si="30"/>
        <v>0</v>
      </c>
      <c r="J122" s="27">
        <f t="shared" si="30"/>
        <v>0</v>
      </c>
      <c r="K122" s="27">
        <f t="shared" si="30"/>
        <v>550.00000000006821</v>
      </c>
      <c r="L122" s="27">
        <f t="shared" si="30"/>
        <v>480.00000000001819</v>
      </c>
      <c r="M122" s="27">
        <f t="shared" si="30"/>
        <v>449.99999999993179</v>
      </c>
      <c r="N122" s="27">
        <f t="shared" si="30"/>
        <v>550.00000000006821</v>
      </c>
      <c r="O122" s="27">
        <f t="shared" si="30"/>
        <v>0</v>
      </c>
      <c r="P122" s="27">
        <f t="shared" si="30"/>
        <v>0</v>
      </c>
      <c r="Q122" s="27">
        <f t="shared" si="30"/>
        <v>0</v>
      </c>
      <c r="R122" s="27">
        <f t="shared" si="30"/>
        <v>719.9999999999136</v>
      </c>
      <c r="S122" s="27">
        <f t="shared" si="30"/>
        <v>410.00000000008185</v>
      </c>
      <c r="T122" s="27">
        <f t="shared" si="30"/>
        <v>449.99999999993179</v>
      </c>
      <c r="U122" s="27">
        <f t="shared" si="30"/>
        <v>460.00000000003638</v>
      </c>
      <c r="V122" s="27">
        <f t="shared" si="30"/>
        <v>480.00000000001819</v>
      </c>
      <c r="W122" s="27">
        <f t="shared" si="30"/>
        <v>0</v>
      </c>
      <c r="X122" s="27">
        <f t="shared" si="30"/>
        <v>0</v>
      </c>
      <c r="Y122" s="27">
        <f t="shared" si="30"/>
        <v>679.99999999994998</v>
      </c>
      <c r="Z122" s="27">
        <f t="shared" si="30"/>
        <v>519.99999999998181</v>
      </c>
      <c r="AA122" s="27">
        <f t="shared" si="30"/>
        <v>410.00000000008185</v>
      </c>
      <c r="AB122" s="27">
        <f t="shared" si="30"/>
        <v>559.99999999994543</v>
      </c>
      <c r="AC122" s="27">
        <f t="shared" si="30"/>
        <v>0</v>
      </c>
      <c r="AD122" s="27">
        <f t="shared" si="30"/>
        <v>0</v>
      </c>
      <c r="AE122" s="27">
        <f t="shared" si="30"/>
        <v>0</v>
      </c>
      <c r="AF122" s="27">
        <f t="shared" si="30"/>
        <v>840.00000000003183</v>
      </c>
      <c r="AG122" s="27">
        <f t="shared" si="30"/>
        <v>419.99999999995907</v>
      </c>
      <c r="AH122" s="27">
        <f t="shared" si="30"/>
        <v>460.00000000003638</v>
      </c>
      <c r="AI122" s="27">
        <f t="shared" si="30"/>
        <v>399.99999999997726</v>
      </c>
      <c r="AJ122" s="27">
        <f t="shared" si="30"/>
        <v>0</v>
      </c>
      <c r="AK122" s="27">
        <f t="shared" si="18"/>
        <v>10159.999999999971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480.00000000001819</v>
      </c>
      <c r="G123" s="27">
        <f t="shared" ref="G123:AJ123" si="31">(G42-F42)*$D$123</f>
        <v>509.99999999999091</v>
      </c>
      <c r="H123" s="27">
        <f t="shared" si="31"/>
        <v>539.99999999996362</v>
      </c>
      <c r="I123" s="27">
        <f t="shared" si="31"/>
        <v>0</v>
      </c>
      <c r="J123" s="27">
        <f t="shared" si="31"/>
        <v>0</v>
      </c>
      <c r="K123" s="27">
        <f t="shared" si="31"/>
        <v>659.99999999996817</v>
      </c>
      <c r="L123" s="27">
        <f t="shared" si="31"/>
        <v>480.00000000001819</v>
      </c>
      <c r="M123" s="27">
        <f t="shared" si="31"/>
        <v>430.00000000006366</v>
      </c>
      <c r="N123" s="27">
        <f t="shared" si="31"/>
        <v>519.99999999998181</v>
      </c>
      <c r="O123" s="27">
        <f t="shared" si="31"/>
        <v>0</v>
      </c>
      <c r="P123" s="27">
        <f t="shared" si="31"/>
        <v>0</v>
      </c>
      <c r="Q123" s="27">
        <f t="shared" si="31"/>
        <v>0</v>
      </c>
      <c r="R123" s="27">
        <f t="shared" si="31"/>
        <v>1069.9999999999363</v>
      </c>
      <c r="S123" s="27">
        <f t="shared" si="31"/>
        <v>450.00000000004547</v>
      </c>
      <c r="T123" s="27">
        <f t="shared" si="31"/>
        <v>509.99999999999091</v>
      </c>
      <c r="U123" s="27">
        <f t="shared" si="31"/>
        <v>480.00000000001819</v>
      </c>
      <c r="V123" s="27">
        <f t="shared" si="31"/>
        <v>549.99999999995453</v>
      </c>
      <c r="W123" s="27">
        <f t="shared" si="31"/>
        <v>0</v>
      </c>
      <c r="X123" s="27">
        <f t="shared" si="31"/>
        <v>0</v>
      </c>
      <c r="Y123" s="27">
        <f t="shared" si="31"/>
        <v>670.00000000007276</v>
      </c>
      <c r="Z123" s="27">
        <f t="shared" si="31"/>
        <v>549.99999999995453</v>
      </c>
      <c r="AA123" s="27">
        <f t="shared" si="31"/>
        <v>480.00000000001819</v>
      </c>
      <c r="AB123" s="27">
        <f t="shared" si="31"/>
        <v>590.00000000003183</v>
      </c>
      <c r="AC123" s="27">
        <f t="shared" si="31"/>
        <v>0</v>
      </c>
      <c r="AD123" s="27">
        <f t="shared" si="31"/>
        <v>0</v>
      </c>
      <c r="AE123" s="27">
        <f t="shared" si="31"/>
        <v>0</v>
      </c>
      <c r="AF123" s="27">
        <f t="shared" si="31"/>
        <v>969.9999999999136</v>
      </c>
      <c r="AG123" s="27">
        <f t="shared" si="31"/>
        <v>400.00000000009095</v>
      </c>
      <c r="AH123" s="27">
        <f t="shared" si="31"/>
        <v>429.99999999994998</v>
      </c>
      <c r="AI123" s="27">
        <f t="shared" si="31"/>
        <v>450.00000000004547</v>
      </c>
      <c r="AJ123" s="27">
        <f t="shared" si="31"/>
        <v>0</v>
      </c>
      <c r="AK123" s="27">
        <f t="shared" si="18"/>
        <v>11220.000000000027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19.99999999998181</v>
      </c>
      <c r="G124" s="27">
        <f t="shared" ref="G124:AJ124" si="32">(G53-F53)*$D$124</f>
        <v>19.99999999998181</v>
      </c>
      <c r="H124" s="27">
        <f t="shared" si="32"/>
        <v>9.9999999999909051</v>
      </c>
      <c r="I124" s="27">
        <f t="shared" si="32"/>
        <v>0</v>
      </c>
      <c r="J124" s="27">
        <f t="shared" si="32"/>
        <v>0</v>
      </c>
      <c r="K124" s="27">
        <f t="shared" si="32"/>
        <v>50.000000000011369</v>
      </c>
      <c r="L124" s="27">
        <f t="shared" si="32"/>
        <v>19.99999999998181</v>
      </c>
      <c r="M124" s="27">
        <f t="shared" si="32"/>
        <v>20.000000000038654</v>
      </c>
      <c r="N124" s="27">
        <f t="shared" si="32"/>
        <v>9.9999999999909051</v>
      </c>
      <c r="O124" s="27">
        <f t="shared" si="32"/>
        <v>0</v>
      </c>
      <c r="P124" s="27">
        <f t="shared" si="32"/>
        <v>0</v>
      </c>
      <c r="Q124" s="27">
        <f t="shared" si="32"/>
        <v>0</v>
      </c>
      <c r="R124" s="27">
        <f t="shared" si="32"/>
        <v>69.999999999993179</v>
      </c>
      <c r="S124" s="27">
        <f t="shared" si="32"/>
        <v>9.9999999999909051</v>
      </c>
      <c r="T124" s="27">
        <f t="shared" si="32"/>
        <v>20.000000000038654</v>
      </c>
      <c r="U124" s="27">
        <f t="shared" si="32"/>
        <v>19.99999999998181</v>
      </c>
      <c r="V124" s="27">
        <f t="shared" si="32"/>
        <v>9.9999999999909051</v>
      </c>
      <c r="W124" s="27">
        <f t="shared" si="32"/>
        <v>0</v>
      </c>
      <c r="X124" s="27">
        <f t="shared" si="32"/>
        <v>0</v>
      </c>
      <c r="Y124" s="27">
        <f t="shared" si="32"/>
        <v>50.000000000011369</v>
      </c>
      <c r="Z124" s="27">
        <f t="shared" si="32"/>
        <v>0</v>
      </c>
      <c r="AA124" s="27">
        <f t="shared" si="32"/>
        <v>39.99999999996362</v>
      </c>
      <c r="AB124" s="27">
        <f t="shared" si="32"/>
        <v>10.000000000047748</v>
      </c>
      <c r="AC124" s="27">
        <f t="shared" si="32"/>
        <v>0</v>
      </c>
      <c r="AD124" s="27">
        <f t="shared" si="32"/>
        <v>0</v>
      </c>
      <c r="AE124" s="27">
        <f t="shared" si="32"/>
        <v>0</v>
      </c>
      <c r="AF124" s="27">
        <f t="shared" si="32"/>
        <v>69.999999999993179</v>
      </c>
      <c r="AG124" s="27">
        <f t="shared" si="32"/>
        <v>19.99999999998181</v>
      </c>
      <c r="AH124" s="27">
        <f t="shared" si="32"/>
        <v>9.9999999999909051</v>
      </c>
      <c r="AI124" s="27">
        <f t="shared" si="32"/>
        <v>20.000000000038654</v>
      </c>
      <c r="AJ124" s="27">
        <f t="shared" si="32"/>
        <v>0</v>
      </c>
      <c r="AK124" s="27">
        <f t="shared" si="18"/>
        <v>500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8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171.6616800000003</v>
      </c>
      <c r="G126" s="27">
        <f t="shared" ref="G126:AJ126" si="33">IFERROR(81%*(G56-F56)*$D$114,0)</f>
        <v>0</v>
      </c>
      <c r="H126" s="27">
        <f t="shared" si="33"/>
        <v>406.97640000000001</v>
      </c>
      <c r="I126" s="27">
        <f t="shared" si="33"/>
        <v>0</v>
      </c>
      <c r="J126" s="27">
        <f t="shared" si="33"/>
        <v>0</v>
      </c>
      <c r="K126" s="27">
        <f t="shared" si="33"/>
        <v>534.13992000000201</v>
      </c>
      <c r="L126" s="27">
        <f t="shared" si="33"/>
        <v>0</v>
      </c>
      <c r="M126" s="27">
        <f t="shared" si="33"/>
        <v>434.19239999999991</v>
      </c>
      <c r="N126" s="27">
        <f t="shared" si="33"/>
        <v>186.42959999999835</v>
      </c>
      <c r="O126" s="27">
        <f t="shared" si="33"/>
        <v>0</v>
      </c>
      <c r="P126" s="27">
        <f t="shared" si="33"/>
        <v>0</v>
      </c>
      <c r="Q126" s="27">
        <f t="shared" si="33"/>
        <v>0</v>
      </c>
      <c r="R126" s="27">
        <f t="shared" si="33"/>
        <v>714.35843999999838</v>
      </c>
      <c r="S126" s="27">
        <f t="shared" si="33"/>
        <v>170.16156000000069</v>
      </c>
      <c r="T126" s="27">
        <f t="shared" si="33"/>
        <v>169.12152000000205</v>
      </c>
      <c r="U126" s="27">
        <f t="shared" si="33"/>
        <v>176.32728000000208</v>
      </c>
      <c r="V126" s="27">
        <f t="shared" si="33"/>
        <v>188.06255999999635</v>
      </c>
      <c r="W126" s="27">
        <f t="shared" si="33"/>
        <v>0</v>
      </c>
      <c r="X126" s="27">
        <f t="shared" si="33"/>
        <v>0</v>
      </c>
      <c r="Y126" s="27">
        <f t="shared" si="33"/>
        <v>493.56864000000587</v>
      </c>
      <c r="Z126" s="27">
        <f t="shared" si="33"/>
        <v>0</v>
      </c>
      <c r="AA126" s="27">
        <f t="shared" si="33"/>
        <v>0</v>
      </c>
      <c r="AB126" s="27">
        <f t="shared" si="33"/>
        <v>528.53147999999794</v>
      </c>
      <c r="AC126" s="27">
        <f t="shared" si="33"/>
        <v>0</v>
      </c>
      <c r="AD126" s="27">
        <f t="shared" si="33"/>
        <v>0</v>
      </c>
      <c r="AE126" s="27">
        <f t="shared" si="33"/>
        <v>0</v>
      </c>
      <c r="AF126" s="27">
        <f t="shared" si="33"/>
        <v>683.92835999999238</v>
      </c>
      <c r="AG126" s="27">
        <f t="shared" si="33"/>
        <v>140.24015999999961</v>
      </c>
      <c r="AH126" s="27">
        <f t="shared" si="33"/>
        <v>157.02336000000886</v>
      </c>
      <c r="AI126" s="27">
        <f t="shared" si="33"/>
        <v>169.04699999999454</v>
      </c>
      <c r="AJ126" s="27">
        <f t="shared" si="33"/>
        <v>0</v>
      </c>
      <c r="AK126" s="27">
        <f t="shared" si="18"/>
        <v>5323.7703599999986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194.99999999999318</v>
      </c>
      <c r="G127" s="27">
        <f t="shared" ref="G127:AJ127" si="34">6/8*(G48-F48)*$D$127</f>
        <v>180.00000000000682</v>
      </c>
      <c r="H127" s="27">
        <f t="shared" si="34"/>
        <v>232.50000000000171</v>
      </c>
      <c r="I127" s="27">
        <f t="shared" si="34"/>
        <v>0</v>
      </c>
      <c r="J127" s="27">
        <f t="shared" si="34"/>
        <v>0</v>
      </c>
      <c r="K127" s="27">
        <f t="shared" si="34"/>
        <v>554.99999999996419</v>
      </c>
      <c r="L127" s="27">
        <f t="shared" si="34"/>
        <v>210.00000000002217</v>
      </c>
      <c r="M127" s="27">
        <f t="shared" si="34"/>
        <v>149.99999999999147</v>
      </c>
      <c r="N127" s="27">
        <f t="shared" si="34"/>
        <v>187.5</v>
      </c>
      <c r="O127" s="27">
        <f t="shared" si="34"/>
        <v>0</v>
      </c>
      <c r="P127" s="27">
        <f t="shared" si="34"/>
        <v>0</v>
      </c>
      <c r="Q127" s="27">
        <f t="shared" si="34"/>
        <v>0</v>
      </c>
      <c r="R127" s="27">
        <f t="shared" si="34"/>
        <v>659.99999999999659</v>
      </c>
      <c r="S127" s="27">
        <f t="shared" si="34"/>
        <v>172.50000000001364</v>
      </c>
      <c r="T127" s="27">
        <f t="shared" si="34"/>
        <v>194.99999999999318</v>
      </c>
      <c r="U127" s="27">
        <f t="shared" si="34"/>
        <v>180.00000000000682</v>
      </c>
      <c r="V127" s="27">
        <f t="shared" si="34"/>
        <v>194.99999999999318</v>
      </c>
      <c r="W127" s="27">
        <f t="shared" si="34"/>
        <v>0</v>
      </c>
      <c r="X127" s="27">
        <f t="shared" si="34"/>
        <v>0</v>
      </c>
      <c r="Y127" s="27">
        <f t="shared" si="34"/>
        <v>510.00000000000512</v>
      </c>
      <c r="Z127" s="27">
        <f t="shared" si="34"/>
        <v>180.00000000000682</v>
      </c>
      <c r="AA127" s="27">
        <f t="shared" si="34"/>
        <v>180.00000000000682</v>
      </c>
      <c r="AB127" s="27">
        <f t="shared" si="34"/>
        <v>232.50000000000171</v>
      </c>
      <c r="AC127" s="27">
        <f t="shared" si="34"/>
        <v>0</v>
      </c>
      <c r="AD127" s="27">
        <f t="shared" si="34"/>
        <v>0</v>
      </c>
      <c r="AE127" s="27">
        <f t="shared" si="34"/>
        <v>0</v>
      </c>
      <c r="AF127" s="27">
        <f t="shared" si="34"/>
        <v>832.4999999999676</v>
      </c>
      <c r="AG127" s="27">
        <f t="shared" si="34"/>
        <v>210.00000000002217</v>
      </c>
      <c r="AH127" s="27">
        <f t="shared" si="34"/>
        <v>209.99999999997954</v>
      </c>
      <c r="AI127" s="27">
        <f t="shared" si="34"/>
        <v>210.00000000002217</v>
      </c>
      <c r="AJ127" s="27">
        <f t="shared" si="34"/>
        <v>0</v>
      </c>
      <c r="AK127" s="27">
        <f t="shared" si="18"/>
        <v>5677.4999999999945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842.99065420554905</v>
      </c>
      <c r="G128" s="27">
        <f t="shared" ref="G128:AJ128" si="35">IFERROR(SUM(G129:G130),0)</f>
        <v>863.01369863006505</v>
      </c>
      <c r="H128" s="27">
        <f t="shared" si="35"/>
        <v>1159.1397849462719</v>
      </c>
      <c r="I128" s="27">
        <f t="shared" si="35"/>
        <v>0</v>
      </c>
      <c r="J128" s="27">
        <f t="shared" si="35"/>
        <v>0</v>
      </c>
      <c r="K128" s="27">
        <f t="shared" si="35"/>
        <v>1118.6440677966887</v>
      </c>
      <c r="L128" s="27">
        <f t="shared" si="35"/>
        <v>925.13966480459624</v>
      </c>
      <c r="M128" s="27">
        <f t="shared" si="35"/>
        <v>769.56521739115556</v>
      </c>
      <c r="N128" s="27">
        <f t="shared" si="35"/>
        <v>1315.6862745100104</v>
      </c>
      <c r="O128" s="27">
        <f t="shared" si="35"/>
        <v>0</v>
      </c>
      <c r="P128" s="27">
        <f t="shared" si="35"/>
        <v>0</v>
      </c>
      <c r="Q128" s="27">
        <f t="shared" si="35"/>
        <v>0</v>
      </c>
      <c r="R128" s="27">
        <f t="shared" si="35"/>
        <v>1546.3917525771813</v>
      </c>
      <c r="S128" s="27">
        <f t="shared" si="35"/>
        <v>804.18006430867854</v>
      </c>
      <c r="T128" s="27">
        <f t="shared" si="35"/>
        <v>813.25301204811842</v>
      </c>
      <c r="U128" s="27">
        <f t="shared" si="35"/>
        <v>917.26190476204226</v>
      </c>
      <c r="V128" s="27">
        <f t="shared" si="35"/>
        <v>951.21951219509992</v>
      </c>
      <c r="W128" s="27">
        <f t="shared" si="35"/>
        <v>0</v>
      </c>
      <c r="X128" s="27">
        <f t="shared" si="35"/>
        <v>0</v>
      </c>
      <c r="Y128" s="27">
        <f t="shared" si="35"/>
        <v>1300.6711409396012</v>
      </c>
      <c r="Z128" s="27">
        <f t="shared" si="35"/>
        <v>955.10204081625125</v>
      </c>
      <c r="AA128" s="27">
        <f t="shared" si="35"/>
        <v>817.595307918054</v>
      </c>
      <c r="AB128" s="27">
        <f t="shared" si="35"/>
        <v>1326.3157894736657</v>
      </c>
      <c r="AC128" s="27">
        <f t="shared" si="35"/>
        <v>0</v>
      </c>
      <c r="AD128" s="27">
        <f t="shared" si="35"/>
        <v>0</v>
      </c>
      <c r="AE128" s="27">
        <f t="shared" si="35"/>
        <v>0</v>
      </c>
      <c r="AF128" s="27">
        <f t="shared" si="35"/>
        <v>1605.8823529408478</v>
      </c>
      <c r="AG128" s="27">
        <f t="shared" si="35"/>
        <v>877.3972602739517</v>
      </c>
      <c r="AH128" s="27">
        <f t="shared" si="35"/>
        <v>931.64556962031668</v>
      </c>
      <c r="AI128" s="27">
        <f t="shared" si="35"/>
        <v>855.17241379303653</v>
      </c>
      <c r="AJ128" s="27">
        <f t="shared" si="35"/>
        <v>0</v>
      </c>
      <c r="AK128" s="27">
        <f t="shared" si="18"/>
        <v>20696.267483951182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6">IF(F135=0,0,(((F37-E37)*0.2))*$D$129)</f>
        <v>0</v>
      </c>
      <c r="G129" s="27">
        <f t="shared" si="36"/>
        <v>0</v>
      </c>
      <c r="H129" s="27">
        <f t="shared" si="36"/>
        <v>0</v>
      </c>
      <c r="I129" s="27">
        <f t="shared" si="36"/>
        <v>0</v>
      </c>
      <c r="J129" s="27">
        <f t="shared" si="36"/>
        <v>0</v>
      </c>
      <c r="K129" s="27">
        <f t="shared" si="36"/>
        <v>0</v>
      </c>
      <c r="L129" s="27">
        <f t="shared" si="36"/>
        <v>0</v>
      </c>
      <c r="M129" s="27">
        <f t="shared" si="36"/>
        <v>0</v>
      </c>
      <c r="N129" s="27">
        <f t="shared" si="36"/>
        <v>0</v>
      </c>
      <c r="O129" s="27">
        <f t="shared" si="36"/>
        <v>0</v>
      </c>
      <c r="P129" s="27">
        <f t="shared" si="36"/>
        <v>0</v>
      </c>
      <c r="Q129" s="27">
        <f t="shared" si="36"/>
        <v>0</v>
      </c>
      <c r="R129" s="27">
        <f t="shared" si="36"/>
        <v>0</v>
      </c>
      <c r="S129" s="27">
        <f t="shared" si="36"/>
        <v>0</v>
      </c>
      <c r="T129" s="27">
        <f t="shared" si="36"/>
        <v>0</v>
      </c>
      <c r="U129" s="27">
        <f t="shared" si="36"/>
        <v>0</v>
      </c>
      <c r="V129" s="27">
        <f t="shared" si="36"/>
        <v>0</v>
      </c>
      <c r="W129" s="27">
        <f t="shared" si="36"/>
        <v>0</v>
      </c>
      <c r="X129" s="27">
        <f t="shared" si="36"/>
        <v>0</v>
      </c>
      <c r="Y129" s="27">
        <f t="shared" si="36"/>
        <v>0</v>
      </c>
      <c r="Z129" s="27">
        <f t="shared" si="36"/>
        <v>0</v>
      </c>
      <c r="AA129" s="27">
        <f t="shared" si="36"/>
        <v>0</v>
      </c>
      <c r="AB129" s="27">
        <f t="shared" si="36"/>
        <v>0</v>
      </c>
      <c r="AC129" s="27">
        <f t="shared" si="36"/>
        <v>0</v>
      </c>
      <c r="AD129" s="27">
        <f t="shared" si="36"/>
        <v>0</v>
      </c>
      <c r="AE129" s="27">
        <f t="shared" si="36"/>
        <v>0</v>
      </c>
      <c r="AF129" s="27">
        <f t="shared" si="36"/>
        <v>0</v>
      </c>
      <c r="AG129" s="27">
        <f t="shared" si="36"/>
        <v>0</v>
      </c>
      <c r="AH129" s="27">
        <f t="shared" si="36"/>
        <v>0</v>
      </c>
      <c r="AI129" s="27">
        <f t="shared" si="36"/>
        <v>0</v>
      </c>
      <c r="AJ129" s="27">
        <f t="shared" si="36"/>
        <v>0</v>
      </c>
      <c r="AK129" s="27">
        <f t="shared" si="18"/>
        <v>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7">IFERROR((F122/(F108+F122))*((F50-E50)*$D$130),0)</f>
        <v>842.99065420554905</v>
      </c>
      <c r="G130" s="27">
        <f t="shared" si="37"/>
        <v>863.01369863006505</v>
      </c>
      <c r="H130" s="27">
        <f t="shared" si="37"/>
        <v>1159.1397849462719</v>
      </c>
      <c r="I130" s="27">
        <f t="shared" si="37"/>
        <v>0</v>
      </c>
      <c r="J130" s="27">
        <f t="shared" si="37"/>
        <v>0</v>
      </c>
      <c r="K130" s="27">
        <f t="shared" si="37"/>
        <v>1118.6440677966887</v>
      </c>
      <c r="L130" s="27">
        <f t="shared" si="37"/>
        <v>925.13966480459624</v>
      </c>
      <c r="M130" s="27">
        <f t="shared" si="37"/>
        <v>769.56521739115556</v>
      </c>
      <c r="N130" s="27">
        <f t="shared" si="37"/>
        <v>1315.6862745100104</v>
      </c>
      <c r="O130" s="27">
        <f t="shared" si="37"/>
        <v>0</v>
      </c>
      <c r="P130" s="27">
        <f t="shared" si="37"/>
        <v>0</v>
      </c>
      <c r="Q130" s="27">
        <f t="shared" si="37"/>
        <v>0</v>
      </c>
      <c r="R130" s="27">
        <f t="shared" si="37"/>
        <v>1546.3917525771813</v>
      </c>
      <c r="S130" s="27">
        <f t="shared" si="37"/>
        <v>804.18006430867854</v>
      </c>
      <c r="T130" s="27">
        <f t="shared" si="37"/>
        <v>813.25301204811842</v>
      </c>
      <c r="U130" s="27">
        <f t="shared" si="37"/>
        <v>917.26190476204226</v>
      </c>
      <c r="V130" s="27">
        <f t="shared" si="37"/>
        <v>951.21951219509992</v>
      </c>
      <c r="W130" s="27">
        <f t="shared" si="37"/>
        <v>0</v>
      </c>
      <c r="X130" s="27">
        <f t="shared" si="37"/>
        <v>0</v>
      </c>
      <c r="Y130" s="27">
        <f t="shared" si="37"/>
        <v>1300.6711409396012</v>
      </c>
      <c r="Z130" s="27">
        <f t="shared" si="37"/>
        <v>955.10204081625125</v>
      </c>
      <c r="AA130" s="27">
        <f t="shared" si="37"/>
        <v>817.595307918054</v>
      </c>
      <c r="AB130" s="27">
        <f t="shared" si="37"/>
        <v>1326.3157894736657</v>
      </c>
      <c r="AC130" s="27">
        <f t="shared" si="37"/>
        <v>0</v>
      </c>
      <c r="AD130" s="27">
        <f t="shared" si="37"/>
        <v>0</v>
      </c>
      <c r="AE130" s="27">
        <f t="shared" si="37"/>
        <v>0</v>
      </c>
      <c r="AF130" s="27">
        <f t="shared" si="37"/>
        <v>1605.8823529408478</v>
      </c>
      <c r="AG130" s="27">
        <f t="shared" si="37"/>
        <v>877.3972602739517</v>
      </c>
      <c r="AH130" s="27">
        <f t="shared" si="37"/>
        <v>931.64556962031668</v>
      </c>
      <c r="AI130" s="27">
        <f t="shared" si="37"/>
        <v>855.17241379303653</v>
      </c>
      <c r="AJ130" s="27">
        <f t="shared" si="37"/>
        <v>0</v>
      </c>
      <c r="AK130" s="27">
        <f t="shared" si="18"/>
        <v>20696.267483951182</v>
      </c>
      <c r="AL130" s="7"/>
    </row>
    <row r="131" spans="1:38">
      <c r="A131" s="6"/>
      <c r="B131" s="30"/>
      <c r="C131" s="30"/>
      <c r="D131" s="30"/>
      <c r="E131" s="31"/>
      <c r="F131" s="31">
        <f>AVERAGE(AH111,AB111,AA111,Q111,P111,O111,G111)</f>
        <v>1471.4285714285325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1</v>
      </c>
      <c r="G134" s="57">
        <v>1</v>
      </c>
      <c r="H134" s="57">
        <v>0</v>
      </c>
      <c r="I134" s="57">
        <v>1</v>
      </c>
      <c r="J134" s="57">
        <v>1</v>
      </c>
      <c r="K134" s="57">
        <v>0.33333333333333331</v>
      </c>
      <c r="L134" s="57">
        <v>1</v>
      </c>
      <c r="M134" s="57">
        <v>1</v>
      </c>
      <c r="N134" s="57">
        <v>1</v>
      </c>
      <c r="O134" s="57">
        <v>0.83333333333333337</v>
      </c>
      <c r="P134" s="57">
        <v>0</v>
      </c>
      <c r="Q134" s="57">
        <v>0</v>
      </c>
      <c r="R134" s="57">
        <v>0</v>
      </c>
      <c r="S134" s="57">
        <v>0.33333333333333331</v>
      </c>
      <c r="T134" s="57">
        <v>1</v>
      </c>
      <c r="U134" s="57">
        <v>0.91666666666666663</v>
      </c>
      <c r="V134" s="57">
        <v>0</v>
      </c>
      <c r="W134" s="57">
        <v>0</v>
      </c>
      <c r="X134" s="57">
        <v>0</v>
      </c>
      <c r="Y134" s="57">
        <v>0</v>
      </c>
      <c r="Z134" s="57">
        <v>0.33333333333333331</v>
      </c>
      <c r="AA134" s="57">
        <v>1</v>
      </c>
      <c r="AB134" s="57">
        <v>1</v>
      </c>
      <c r="AC134" s="57">
        <v>1</v>
      </c>
      <c r="AD134" s="57">
        <v>1</v>
      </c>
      <c r="AE134" s="57">
        <v>1</v>
      </c>
      <c r="AF134" s="57">
        <v>1</v>
      </c>
      <c r="AG134" s="57">
        <v>0.58333333333333337</v>
      </c>
      <c r="AH134" s="57">
        <v>1</v>
      </c>
      <c r="AI134" s="57">
        <v>1</v>
      </c>
      <c r="AJ134" s="31">
        <v>0</v>
      </c>
      <c r="AK134" s="252">
        <v>30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>
        <v>1</v>
      </c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>
        <v>1</v>
      </c>
      <c r="AF135" s="50"/>
      <c r="AG135" s="50"/>
      <c r="AH135" s="50"/>
      <c r="AI135" s="50"/>
      <c r="AJ135" s="31"/>
      <c r="AK135" s="253"/>
    </row>
    <row r="136" spans="1:38">
      <c r="A136" s="6"/>
      <c r="B136" s="51" t="s">
        <v>89</v>
      </c>
      <c r="C136" s="52"/>
      <c r="D136" s="52"/>
      <c r="E136" s="52"/>
      <c r="F136" s="52">
        <v>1</v>
      </c>
      <c r="G136" s="52">
        <v>1</v>
      </c>
      <c r="H136" s="52"/>
      <c r="I136" s="52">
        <v>1</v>
      </c>
      <c r="J136" s="52">
        <v>1</v>
      </c>
      <c r="K136" s="52">
        <v>1</v>
      </c>
      <c r="L136" s="52"/>
      <c r="M136" s="52">
        <v>1</v>
      </c>
      <c r="N136" s="52">
        <v>1</v>
      </c>
      <c r="O136" s="52">
        <v>1</v>
      </c>
      <c r="P136" s="52">
        <v>1</v>
      </c>
      <c r="Q136" s="52">
        <v>1</v>
      </c>
      <c r="R136" s="52">
        <v>1</v>
      </c>
      <c r="S136" s="52">
        <v>1</v>
      </c>
      <c r="T136" s="52">
        <v>1</v>
      </c>
      <c r="U136" s="52">
        <v>1</v>
      </c>
      <c r="V136" s="52"/>
      <c r="W136" s="52"/>
      <c r="X136" s="52"/>
      <c r="Y136" s="52"/>
      <c r="Z136" s="52">
        <v>1</v>
      </c>
      <c r="AA136" s="52">
        <v>1</v>
      </c>
      <c r="AB136" s="52">
        <v>1</v>
      </c>
      <c r="AC136" s="52">
        <v>1</v>
      </c>
      <c r="AD136" s="52">
        <v>1</v>
      </c>
      <c r="AE136" s="52">
        <v>1</v>
      </c>
      <c r="AF136" s="52">
        <v>1</v>
      </c>
      <c r="AG136" s="52"/>
      <c r="AH136" s="52">
        <v>1</v>
      </c>
      <c r="AI136" s="52">
        <v>1</v>
      </c>
      <c r="AJ136" s="31"/>
      <c r="AK136" s="253"/>
    </row>
    <row r="137" spans="1:38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>
        <v>1</v>
      </c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>
        <v>1</v>
      </c>
      <c r="AF137" s="54"/>
      <c r="AG137" s="54"/>
      <c r="AH137" s="54"/>
      <c r="AI137" s="54">
        <v>1</v>
      </c>
      <c r="AJ137" s="31"/>
      <c r="AK137" s="253"/>
    </row>
    <row r="138" spans="1:38" ht="15.75" thickBot="1">
      <c r="A138" s="6"/>
      <c r="B138" s="55" t="s">
        <v>91</v>
      </c>
      <c r="C138" s="56"/>
      <c r="D138" s="56"/>
      <c r="E138" s="56"/>
      <c r="F138" s="230" t="s">
        <v>122</v>
      </c>
      <c r="G138" s="230" t="s">
        <v>122</v>
      </c>
      <c r="H138" s="224" t="s">
        <v>121</v>
      </c>
      <c r="I138" s="205" t="s">
        <v>122</v>
      </c>
      <c r="J138" s="205" t="s">
        <v>122</v>
      </c>
      <c r="K138" s="205" t="s">
        <v>122</v>
      </c>
      <c r="L138" s="204" t="s">
        <v>104</v>
      </c>
      <c r="M138" s="205" t="s">
        <v>122</v>
      </c>
      <c r="N138" s="205" t="s">
        <v>122</v>
      </c>
      <c r="O138" s="205" t="s">
        <v>122</v>
      </c>
      <c r="P138" s="206" t="s">
        <v>105</v>
      </c>
      <c r="Q138" s="206" t="s">
        <v>105</v>
      </c>
      <c r="R138" s="206" t="s">
        <v>105</v>
      </c>
      <c r="S138" s="205" t="s">
        <v>122</v>
      </c>
      <c r="T138" s="205" t="s">
        <v>122</v>
      </c>
      <c r="U138" s="205" t="s">
        <v>122</v>
      </c>
      <c r="V138" s="207" t="s">
        <v>121</v>
      </c>
      <c r="W138" s="207" t="s">
        <v>121</v>
      </c>
      <c r="X138" s="207" t="s">
        <v>121</v>
      </c>
      <c r="Y138" s="207" t="s">
        <v>121</v>
      </c>
      <c r="Z138" s="205" t="s">
        <v>122</v>
      </c>
      <c r="AA138" s="205" t="s">
        <v>122</v>
      </c>
      <c r="AB138" s="205" t="s">
        <v>122</v>
      </c>
      <c r="AC138" s="205" t="s">
        <v>122</v>
      </c>
      <c r="AD138" s="205" t="s">
        <v>122</v>
      </c>
      <c r="AE138" s="205" t="s">
        <v>122</v>
      </c>
      <c r="AF138" s="205" t="s">
        <v>122</v>
      </c>
      <c r="AG138" s="204" t="s">
        <v>104</v>
      </c>
      <c r="AH138" s="205" t="s">
        <v>122</v>
      </c>
      <c r="AI138" s="205" t="s">
        <v>122</v>
      </c>
      <c r="AJ138" s="31"/>
      <c r="AK138" s="254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38">IF(G138="OFF",G100,0)</f>
        <v>0</v>
      </c>
      <c r="H140" s="225">
        <f t="shared" si="38"/>
        <v>13777.553899999159</v>
      </c>
      <c r="I140" s="225">
        <f t="shared" si="38"/>
        <v>0</v>
      </c>
      <c r="J140" s="225">
        <f t="shared" si="38"/>
        <v>0</v>
      </c>
      <c r="K140" s="225">
        <f t="shared" si="38"/>
        <v>0</v>
      </c>
      <c r="L140" s="225">
        <f t="shared" si="38"/>
        <v>0</v>
      </c>
      <c r="M140" s="225">
        <f t="shared" si="38"/>
        <v>0</v>
      </c>
      <c r="N140" s="225">
        <f t="shared" si="38"/>
        <v>0</v>
      </c>
      <c r="O140" s="225">
        <f t="shared" si="38"/>
        <v>0</v>
      </c>
      <c r="P140" s="225">
        <f t="shared" si="38"/>
        <v>0</v>
      </c>
      <c r="Q140" s="225">
        <f t="shared" si="38"/>
        <v>0</v>
      </c>
      <c r="R140" s="225">
        <f t="shared" si="38"/>
        <v>0</v>
      </c>
      <c r="S140" s="225">
        <f t="shared" si="38"/>
        <v>0</v>
      </c>
      <c r="T140" s="225">
        <f t="shared" si="38"/>
        <v>0</v>
      </c>
      <c r="U140" s="225">
        <f t="shared" si="38"/>
        <v>0</v>
      </c>
      <c r="V140" s="225">
        <f t="shared" si="38"/>
        <v>13771.127560000117</v>
      </c>
      <c r="W140" s="225">
        <f t="shared" si="38"/>
        <v>0</v>
      </c>
      <c r="X140" s="225">
        <f t="shared" si="38"/>
        <v>0</v>
      </c>
      <c r="Y140" s="225">
        <f t="shared" si="38"/>
        <v>14426.738639999623</v>
      </c>
      <c r="Z140" s="225">
        <f t="shared" si="38"/>
        <v>0</v>
      </c>
      <c r="AA140" s="225">
        <f t="shared" si="38"/>
        <v>0</v>
      </c>
      <c r="AB140" s="225">
        <f t="shared" si="38"/>
        <v>0</v>
      </c>
      <c r="AC140" s="225">
        <f t="shared" si="38"/>
        <v>0</v>
      </c>
      <c r="AD140" s="225">
        <f t="shared" si="38"/>
        <v>0</v>
      </c>
      <c r="AE140" s="225">
        <f t="shared" si="38"/>
        <v>0</v>
      </c>
      <c r="AF140" s="225">
        <f t="shared" si="38"/>
        <v>0</v>
      </c>
      <c r="AG140" s="225">
        <f t="shared" si="38"/>
        <v>0</v>
      </c>
      <c r="AH140" s="225">
        <f t="shared" si="38"/>
        <v>0</v>
      </c>
      <c r="AI140" s="225">
        <f t="shared" si="38"/>
        <v>0</v>
      </c>
      <c r="AJ140" s="225">
        <f t="shared" si="38"/>
        <v>0</v>
      </c>
      <c r="AK140" s="225">
        <f>SUM(F140:AJ140)</f>
        <v>41975.420099998897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39">IF(G138="NFI",G100,0)</f>
        <v>0</v>
      </c>
      <c r="H141" s="225">
        <f t="shared" si="39"/>
        <v>0</v>
      </c>
      <c r="I141" s="225">
        <f t="shared" si="39"/>
        <v>0</v>
      </c>
      <c r="J141" s="225">
        <f t="shared" si="39"/>
        <v>0</v>
      </c>
      <c r="K141" s="225">
        <f t="shared" si="39"/>
        <v>0</v>
      </c>
      <c r="L141" s="225">
        <f t="shared" si="39"/>
        <v>14453.070000000655</v>
      </c>
      <c r="M141" s="225">
        <f t="shared" si="39"/>
        <v>0</v>
      </c>
      <c r="N141" s="225">
        <f t="shared" si="39"/>
        <v>0</v>
      </c>
      <c r="O141" s="225">
        <f t="shared" si="39"/>
        <v>0</v>
      </c>
      <c r="P141" s="225">
        <f t="shared" si="39"/>
        <v>0</v>
      </c>
      <c r="Q141" s="225">
        <f t="shared" si="39"/>
        <v>0</v>
      </c>
      <c r="R141" s="225">
        <f t="shared" si="39"/>
        <v>0</v>
      </c>
      <c r="S141" s="225">
        <f t="shared" si="39"/>
        <v>0</v>
      </c>
      <c r="T141" s="225">
        <f t="shared" si="39"/>
        <v>0</v>
      </c>
      <c r="U141" s="225">
        <f t="shared" si="39"/>
        <v>0</v>
      </c>
      <c r="V141" s="225">
        <f t="shared" si="39"/>
        <v>0</v>
      </c>
      <c r="W141" s="225">
        <f t="shared" si="39"/>
        <v>0</v>
      </c>
      <c r="X141" s="225">
        <f t="shared" si="39"/>
        <v>0</v>
      </c>
      <c r="Y141" s="225">
        <f t="shared" si="39"/>
        <v>0</v>
      </c>
      <c r="Z141" s="225">
        <f t="shared" si="39"/>
        <v>0</v>
      </c>
      <c r="AA141" s="225">
        <f t="shared" si="39"/>
        <v>0</v>
      </c>
      <c r="AB141" s="225">
        <f t="shared" si="39"/>
        <v>0</v>
      </c>
      <c r="AC141" s="225">
        <f t="shared" si="39"/>
        <v>0</v>
      </c>
      <c r="AD141" s="225">
        <f t="shared" si="39"/>
        <v>0</v>
      </c>
      <c r="AE141" s="225">
        <f t="shared" si="39"/>
        <v>0</v>
      </c>
      <c r="AF141" s="225">
        <f t="shared" si="39"/>
        <v>0</v>
      </c>
      <c r="AG141" s="225">
        <f t="shared" si="39"/>
        <v>12769.310160000558</v>
      </c>
      <c r="AH141" s="225">
        <f t="shared" si="39"/>
        <v>0</v>
      </c>
      <c r="AI141" s="225">
        <f t="shared" si="39"/>
        <v>0</v>
      </c>
      <c r="AJ141" s="225">
        <f t="shared" si="39"/>
        <v>0</v>
      </c>
      <c r="AK141" s="225">
        <f t="shared" ref="AK141:AK144" si="40">SUM(F141:AJ141)</f>
        <v>27222.380160001212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1">IF(G138="HNI",G100,0)</f>
        <v>0</v>
      </c>
      <c r="H142" s="225">
        <f t="shared" si="41"/>
        <v>0</v>
      </c>
      <c r="I142" s="225">
        <f t="shared" si="41"/>
        <v>0</v>
      </c>
      <c r="J142" s="225">
        <f t="shared" si="41"/>
        <v>0</v>
      </c>
      <c r="K142" s="225">
        <f t="shared" si="41"/>
        <v>0</v>
      </c>
      <c r="L142" s="225">
        <f t="shared" si="41"/>
        <v>0</v>
      </c>
      <c r="M142" s="225">
        <f t="shared" si="41"/>
        <v>0</v>
      </c>
      <c r="N142" s="225">
        <f t="shared" si="41"/>
        <v>0</v>
      </c>
      <c r="O142" s="225">
        <f t="shared" si="41"/>
        <v>0</v>
      </c>
      <c r="P142" s="225">
        <f t="shared" si="41"/>
        <v>0</v>
      </c>
      <c r="Q142" s="225">
        <f t="shared" si="41"/>
        <v>0</v>
      </c>
      <c r="R142" s="225">
        <f t="shared" si="41"/>
        <v>27948.578439999728</v>
      </c>
      <c r="S142" s="225">
        <f t="shared" si="41"/>
        <v>0</v>
      </c>
      <c r="T142" s="225">
        <f t="shared" si="41"/>
        <v>0</v>
      </c>
      <c r="U142" s="225">
        <f t="shared" si="41"/>
        <v>0</v>
      </c>
      <c r="V142" s="225">
        <f t="shared" si="41"/>
        <v>0</v>
      </c>
      <c r="W142" s="225">
        <f t="shared" si="41"/>
        <v>0</v>
      </c>
      <c r="X142" s="225">
        <f t="shared" si="41"/>
        <v>0</v>
      </c>
      <c r="Y142" s="225">
        <f t="shared" si="41"/>
        <v>0</v>
      </c>
      <c r="Z142" s="225">
        <f t="shared" si="41"/>
        <v>0</v>
      </c>
      <c r="AA142" s="225">
        <f t="shared" si="41"/>
        <v>0</v>
      </c>
      <c r="AB142" s="225">
        <f t="shared" si="41"/>
        <v>0</v>
      </c>
      <c r="AC142" s="225">
        <f t="shared" si="41"/>
        <v>0</v>
      </c>
      <c r="AD142" s="225">
        <f t="shared" si="41"/>
        <v>0</v>
      </c>
      <c r="AE142" s="225">
        <f t="shared" si="41"/>
        <v>0</v>
      </c>
      <c r="AF142" s="225">
        <f t="shared" si="41"/>
        <v>0</v>
      </c>
      <c r="AG142" s="225">
        <f t="shared" si="41"/>
        <v>0</v>
      </c>
      <c r="AH142" s="225">
        <f t="shared" si="41"/>
        <v>0</v>
      </c>
      <c r="AI142" s="225">
        <f t="shared" si="41"/>
        <v>0</v>
      </c>
      <c r="AJ142" s="225">
        <f t="shared" si="41"/>
        <v>0</v>
      </c>
      <c r="AK142" s="225">
        <f t="shared" si="40"/>
        <v>27948.578439999728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13978.726680000553</v>
      </c>
      <c r="G143" s="225">
        <f t="shared" ref="G143:AJ143" si="42">IF(G138="NFI &amp; HNI",G100,0)</f>
        <v>12483.059999999909</v>
      </c>
      <c r="H143" s="225">
        <f t="shared" si="42"/>
        <v>0</v>
      </c>
      <c r="I143" s="225">
        <f t="shared" si="42"/>
        <v>0</v>
      </c>
      <c r="J143" s="225">
        <f t="shared" si="42"/>
        <v>0</v>
      </c>
      <c r="K143" s="225">
        <f t="shared" si="42"/>
        <v>14700.324920000061</v>
      </c>
      <c r="L143" s="225">
        <f t="shared" si="42"/>
        <v>0</v>
      </c>
      <c r="M143" s="225">
        <f t="shared" si="42"/>
        <v>13211.242399999526</v>
      </c>
      <c r="N143" s="225">
        <f t="shared" si="42"/>
        <v>12407.992100000441</v>
      </c>
      <c r="O143" s="225">
        <f t="shared" si="42"/>
        <v>0</v>
      </c>
      <c r="P143" s="225">
        <f t="shared" si="42"/>
        <v>0</v>
      </c>
      <c r="Q143" s="225">
        <f t="shared" si="42"/>
        <v>0</v>
      </c>
      <c r="R143" s="225">
        <f t="shared" si="42"/>
        <v>0</v>
      </c>
      <c r="S143" s="225">
        <f t="shared" si="42"/>
        <v>12765.719059999923</v>
      </c>
      <c r="T143" s="225">
        <f t="shared" si="42"/>
        <v>15837.186519999843</v>
      </c>
      <c r="U143" s="225">
        <f t="shared" si="42"/>
        <v>14212.387280000801</v>
      </c>
      <c r="V143" s="225">
        <f t="shared" si="42"/>
        <v>0</v>
      </c>
      <c r="W143" s="225">
        <f t="shared" si="42"/>
        <v>0</v>
      </c>
      <c r="X143" s="225">
        <f t="shared" si="42"/>
        <v>0</v>
      </c>
      <c r="Y143" s="225">
        <f t="shared" si="42"/>
        <v>0</v>
      </c>
      <c r="Z143" s="225">
        <f t="shared" si="42"/>
        <v>14842.05999999977</v>
      </c>
      <c r="AA143" s="225">
        <f t="shared" si="42"/>
        <v>13995.060000000252</v>
      </c>
      <c r="AB143" s="225">
        <f t="shared" si="42"/>
        <v>13285.108980000117</v>
      </c>
      <c r="AC143" s="225">
        <f t="shared" si="42"/>
        <v>0</v>
      </c>
      <c r="AD143" s="225">
        <f t="shared" si="42"/>
        <v>0</v>
      </c>
      <c r="AE143" s="225">
        <f t="shared" si="42"/>
        <v>0</v>
      </c>
      <c r="AF143" s="225">
        <f t="shared" si="42"/>
        <v>12596.705859999794</v>
      </c>
      <c r="AG143" s="225">
        <f t="shared" si="42"/>
        <v>0</v>
      </c>
      <c r="AH143" s="225">
        <f t="shared" si="42"/>
        <v>13524.093359999353</v>
      </c>
      <c r="AI143" s="225">
        <f t="shared" si="42"/>
        <v>12985.116999999937</v>
      </c>
      <c r="AJ143" s="225">
        <f t="shared" si="42"/>
        <v>0</v>
      </c>
      <c r="AK143" s="225">
        <f t="shared" si="40"/>
        <v>190824.78416000024</v>
      </c>
    </row>
    <row r="144" spans="1:38" ht="45">
      <c r="A144" s="6"/>
      <c r="B144" s="12"/>
      <c r="C144" s="12"/>
      <c r="D144" s="12"/>
      <c r="E144" s="226" t="s">
        <v>124</v>
      </c>
      <c r="F144" s="225">
        <f>IF(AND(F134=0,OR(F3="Mon",F3="Tue",F3="Wed",F3="Thu",F3="Fri")),F109,0)</f>
        <v>0</v>
      </c>
      <c r="G144" s="225">
        <f t="shared" ref="G144:AJ144" si="43">IF(AND(G134=0,OR(G3="Mon",G3="Tue",G3="Wed",G3="Thu",G3="Fri")),G109,0)</f>
        <v>0</v>
      </c>
      <c r="H144" s="225">
        <f t="shared" si="43"/>
        <v>12438.93771505278</v>
      </c>
      <c r="I144" s="225">
        <f t="shared" si="43"/>
        <v>0</v>
      </c>
      <c r="J144" s="225">
        <f t="shared" si="43"/>
        <v>0</v>
      </c>
      <c r="K144" s="225">
        <f t="shared" si="43"/>
        <v>0</v>
      </c>
      <c r="L144" s="225">
        <f t="shared" si="43"/>
        <v>0</v>
      </c>
      <c r="M144" s="225">
        <f t="shared" si="43"/>
        <v>0</v>
      </c>
      <c r="N144" s="225">
        <f t="shared" si="43"/>
        <v>0</v>
      </c>
      <c r="O144" s="225">
        <f t="shared" si="43"/>
        <v>0</v>
      </c>
      <c r="P144" s="225">
        <f t="shared" si="43"/>
        <v>0</v>
      </c>
      <c r="Q144" s="225">
        <f t="shared" si="43"/>
        <v>0</v>
      </c>
      <c r="R144" s="225">
        <f t="shared" si="43"/>
        <v>0</v>
      </c>
      <c r="S144" s="225">
        <f t="shared" si="43"/>
        <v>0</v>
      </c>
      <c r="T144" s="225">
        <f t="shared" si="43"/>
        <v>0</v>
      </c>
      <c r="U144" s="225">
        <f t="shared" si="43"/>
        <v>0</v>
      </c>
      <c r="V144" s="225">
        <f t="shared" si="43"/>
        <v>13286.845487805025</v>
      </c>
      <c r="W144" s="225">
        <f t="shared" si="43"/>
        <v>0</v>
      </c>
      <c r="X144" s="225">
        <f t="shared" si="43"/>
        <v>0</v>
      </c>
      <c r="Y144" s="225">
        <f t="shared" si="43"/>
        <v>0</v>
      </c>
      <c r="Z144" s="225">
        <f t="shared" si="43"/>
        <v>0</v>
      </c>
      <c r="AA144" s="225">
        <f t="shared" si="43"/>
        <v>0</v>
      </c>
      <c r="AB144" s="225">
        <f t="shared" si="43"/>
        <v>0</v>
      </c>
      <c r="AC144" s="225">
        <f t="shared" si="43"/>
        <v>0</v>
      </c>
      <c r="AD144" s="225">
        <f t="shared" si="43"/>
        <v>0</v>
      </c>
      <c r="AE144" s="225">
        <f t="shared" si="43"/>
        <v>0</v>
      </c>
      <c r="AF144" s="225">
        <f t="shared" si="43"/>
        <v>0</v>
      </c>
      <c r="AG144" s="225">
        <f t="shared" si="43"/>
        <v>0</v>
      </c>
      <c r="AH144" s="225">
        <f t="shared" si="43"/>
        <v>0</v>
      </c>
      <c r="AI144" s="225">
        <f t="shared" si="43"/>
        <v>0</v>
      </c>
      <c r="AJ144" s="225">
        <f t="shared" si="43"/>
        <v>0</v>
      </c>
      <c r="AK144" s="225">
        <f t="shared" si="40"/>
        <v>25725.783202857805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36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36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36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36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36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36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36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36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36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36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36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36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36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36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36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36">
      <c r="A176" s="6"/>
      <c r="B176" s="12"/>
      <c r="C176" s="12"/>
      <c r="D176" s="12"/>
      <c r="E176" s="12"/>
      <c r="F176" s="12" t="s">
        <v>106</v>
      </c>
      <c r="G176" s="12" t="s">
        <v>107</v>
      </c>
      <c r="H176" s="12" t="s">
        <v>108</v>
      </c>
      <c r="I176" s="12" t="s">
        <v>109</v>
      </c>
      <c r="J176" s="12" t="s">
        <v>110</v>
      </c>
      <c r="K176" s="12" t="s">
        <v>111</v>
      </c>
      <c r="L176" s="12" t="s">
        <v>112</v>
      </c>
      <c r="M176" s="12" t="s">
        <v>106</v>
      </c>
      <c r="N176" s="12" t="s">
        <v>107</v>
      </c>
      <c r="O176" s="12" t="s">
        <v>108</v>
      </c>
      <c r="P176" s="12" t="s">
        <v>109</v>
      </c>
      <c r="Q176" s="12" t="s">
        <v>110</v>
      </c>
      <c r="R176" s="12" t="s">
        <v>111</v>
      </c>
      <c r="S176" s="12" t="s">
        <v>112</v>
      </c>
      <c r="T176" s="12" t="s">
        <v>106</v>
      </c>
      <c r="U176" s="12" t="s">
        <v>107</v>
      </c>
      <c r="V176" s="12" t="s">
        <v>108</v>
      </c>
      <c r="W176" s="12" t="s">
        <v>109</v>
      </c>
      <c r="X176" s="12" t="s">
        <v>110</v>
      </c>
      <c r="Y176" s="12" t="s">
        <v>111</v>
      </c>
      <c r="Z176" s="12" t="s">
        <v>112</v>
      </c>
      <c r="AA176" s="12" t="s">
        <v>106</v>
      </c>
      <c r="AB176" s="12" t="s">
        <v>107</v>
      </c>
      <c r="AC176" s="12" t="s">
        <v>108</v>
      </c>
      <c r="AD176" s="12" t="s">
        <v>109</v>
      </c>
      <c r="AE176" s="12" t="s">
        <v>110</v>
      </c>
      <c r="AF176" s="12" t="s">
        <v>111</v>
      </c>
      <c r="AG176" s="12" t="s">
        <v>112</v>
      </c>
      <c r="AH176" s="12" t="s">
        <v>106</v>
      </c>
      <c r="AI176" s="12" t="s">
        <v>107</v>
      </c>
      <c r="AJ176" s="12" t="s">
        <v>108</v>
      </c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 outlineLevel="1">
      <c r="A178" s="33"/>
      <c r="B178" s="158" t="s">
        <v>10</v>
      </c>
      <c r="C178" s="36"/>
      <c r="D178" s="36"/>
      <c r="E178" s="37">
        <f t="shared" ref="E178:E179" si="44">E150</f>
        <v>0</v>
      </c>
      <c r="F178" s="37">
        <f>F37-E37</f>
        <v>2.8000000000001819</v>
      </c>
      <c r="G178" s="37">
        <f t="shared" ref="G178:AJ178" si="45">G37-F37</f>
        <v>2.5</v>
      </c>
      <c r="H178" s="37">
        <f t="shared" si="45"/>
        <v>2.2999999999997272</v>
      </c>
      <c r="I178" s="37">
        <f t="shared" si="45"/>
        <v>0</v>
      </c>
      <c r="J178" s="37">
        <f t="shared" si="45"/>
        <v>0</v>
      </c>
      <c r="K178" s="37">
        <f t="shared" si="45"/>
        <v>2.4000000000000909</v>
      </c>
      <c r="L178" s="37">
        <f t="shared" si="45"/>
        <v>3.0999999999999091</v>
      </c>
      <c r="M178" s="37">
        <f t="shared" si="45"/>
        <v>3</v>
      </c>
      <c r="N178" s="37">
        <f t="shared" si="45"/>
        <v>2</v>
      </c>
      <c r="O178" s="37">
        <f t="shared" si="45"/>
        <v>0</v>
      </c>
      <c r="P178" s="37">
        <f t="shared" si="45"/>
        <v>0</v>
      </c>
      <c r="Q178" s="37">
        <f t="shared" si="45"/>
        <v>0</v>
      </c>
      <c r="R178" s="37">
        <f t="shared" si="45"/>
        <v>5.0999999999999091</v>
      </c>
      <c r="S178" s="37">
        <f t="shared" si="45"/>
        <v>2.7000000000002728</v>
      </c>
      <c r="T178" s="37">
        <f t="shared" si="45"/>
        <v>3.6999999999998181</v>
      </c>
      <c r="U178" s="37">
        <f t="shared" si="45"/>
        <v>2.9000000000000909</v>
      </c>
      <c r="V178" s="37">
        <f t="shared" si="45"/>
        <v>2.8000000000001819</v>
      </c>
      <c r="W178" s="37">
        <f t="shared" si="45"/>
        <v>0</v>
      </c>
      <c r="X178" s="37">
        <f t="shared" si="45"/>
        <v>0</v>
      </c>
      <c r="Y178" s="37">
        <f t="shared" si="45"/>
        <v>2.2999999999997272</v>
      </c>
      <c r="Z178" s="37">
        <f t="shared" si="45"/>
        <v>3.4000000000000909</v>
      </c>
      <c r="AA178" s="37">
        <f t="shared" si="45"/>
        <v>3</v>
      </c>
      <c r="AB178" s="37">
        <f t="shared" si="45"/>
        <v>2.0999999999999091</v>
      </c>
      <c r="AC178" s="37">
        <f t="shared" si="45"/>
        <v>0</v>
      </c>
      <c r="AD178" s="37">
        <f t="shared" si="45"/>
        <v>0</v>
      </c>
      <c r="AE178" s="37">
        <f t="shared" si="45"/>
        <v>0</v>
      </c>
      <c r="AF178" s="37">
        <f t="shared" si="45"/>
        <v>1.2000000000002728</v>
      </c>
      <c r="AG178" s="37">
        <f t="shared" si="45"/>
        <v>2.5</v>
      </c>
      <c r="AH178" s="37">
        <f t="shared" si="45"/>
        <v>2.6999999999998181</v>
      </c>
      <c r="AI178" s="37">
        <f t="shared" si="45"/>
        <v>2.5</v>
      </c>
      <c r="AJ178" s="37">
        <f t="shared" si="45"/>
        <v>0</v>
      </c>
    </row>
    <row r="179" spans="1:36" outlineLevel="1">
      <c r="A179" s="33"/>
      <c r="B179" s="63" t="s">
        <v>95</v>
      </c>
      <c r="C179" s="36"/>
      <c r="D179" s="36"/>
      <c r="E179" s="37">
        <f t="shared" si="44"/>
        <v>0</v>
      </c>
      <c r="F179" s="37">
        <f>F51-E51</f>
        <v>0.18500000000000227</v>
      </c>
      <c r="G179" s="37">
        <f t="shared" ref="G179:AJ179" si="46">G51-F51</f>
        <v>0.16799999999999926</v>
      </c>
      <c r="H179" s="37">
        <f t="shared" si="46"/>
        <v>0.18299999999999983</v>
      </c>
      <c r="I179" s="37">
        <f t="shared" si="46"/>
        <v>0</v>
      </c>
      <c r="J179" s="37">
        <f t="shared" si="46"/>
        <v>0</v>
      </c>
      <c r="K179" s="37">
        <f t="shared" si="46"/>
        <v>0.17300000000000182</v>
      </c>
      <c r="L179" s="37">
        <f t="shared" si="46"/>
        <v>0.19500000000000028</v>
      </c>
      <c r="M179" s="37">
        <f t="shared" si="46"/>
        <v>0.17299999999999471</v>
      </c>
      <c r="N179" s="37">
        <f t="shared" si="46"/>
        <v>0.17900000000000205</v>
      </c>
      <c r="O179" s="37">
        <f t="shared" si="46"/>
        <v>0</v>
      </c>
      <c r="P179" s="37">
        <f t="shared" si="46"/>
        <v>0</v>
      </c>
      <c r="Q179" s="37">
        <f t="shared" si="46"/>
        <v>0</v>
      </c>
      <c r="R179" s="37">
        <f t="shared" si="46"/>
        <v>0.37900000000000489</v>
      </c>
      <c r="S179" s="37">
        <f t="shared" si="46"/>
        <v>0.17899999999999494</v>
      </c>
      <c r="T179" s="37">
        <f t="shared" si="46"/>
        <v>0.19600000000000506</v>
      </c>
      <c r="U179" s="37">
        <f t="shared" si="46"/>
        <v>0.18799999999999528</v>
      </c>
      <c r="V179" s="37">
        <f t="shared" si="46"/>
        <v>0.19299999999999784</v>
      </c>
      <c r="W179" s="37">
        <f t="shared" si="46"/>
        <v>0</v>
      </c>
      <c r="X179" s="37">
        <f t="shared" si="46"/>
        <v>0</v>
      </c>
      <c r="Y179" s="37">
        <f t="shared" si="46"/>
        <v>0.18300000000000693</v>
      </c>
      <c r="Z179" s="37">
        <f t="shared" si="46"/>
        <v>0.18599999999999994</v>
      </c>
      <c r="AA179" s="37">
        <f t="shared" si="46"/>
        <v>0.17999999999999972</v>
      </c>
      <c r="AB179" s="37">
        <f t="shared" si="46"/>
        <v>0.18900000000000006</v>
      </c>
      <c r="AC179" s="37">
        <f t="shared" si="46"/>
        <v>0</v>
      </c>
      <c r="AD179" s="37">
        <f t="shared" si="46"/>
        <v>0</v>
      </c>
      <c r="AE179" s="37">
        <f t="shared" si="46"/>
        <v>0</v>
      </c>
      <c r="AF179" s="37">
        <f t="shared" si="46"/>
        <v>0.125</v>
      </c>
      <c r="AG179" s="37">
        <f t="shared" si="46"/>
        <v>0.28299999999999415</v>
      </c>
      <c r="AH179" s="37">
        <f t="shared" si="46"/>
        <v>0.2289999999999992</v>
      </c>
      <c r="AI179" s="37">
        <f t="shared" si="46"/>
        <v>0.17100000000000648</v>
      </c>
      <c r="AJ179" s="37">
        <f t="shared" si="46"/>
        <v>0</v>
      </c>
    </row>
    <row r="180" spans="1:36" ht="15.75" outlineLevel="1" thickBot="1">
      <c r="A180" s="33"/>
      <c r="B180" s="63" t="s">
        <v>96</v>
      </c>
      <c r="C180" s="67" t="s">
        <v>102</v>
      </c>
      <c r="D180" s="36"/>
      <c r="E180" s="37">
        <v>0</v>
      </c>
      <c r="F180" s="37">
        <f>F54-E54</f>
        <v>1.7400000000000091</v>
      </c>
      <c r="G180" s="37">
        <f t="shared" ref="G180:AJ180" si="47">G54-F54</f>
        <v>1.4699999999999704</v>
      </c>
      <c r="H180" s="37">
        <f t="shared" si="47"/>
        <v>1.8000000000000114</v>
      </c>
      <c r="I180" s="37">
        <f t="shared" si="47"/>
        <v>0</v>
      </c>
      <c r="J180" s="37">
        <f t="shared" si="47"/>
        <v>0</v>
      </c>
      <c r="K180" s="37">
        <f t="shared" si="47"/>
        <v>1.5099999999999909</v>
      </c>
      <c r="L180" s="37">
        <f t="shared" si="47"/>
        <v>1.6100000000000136</v>
      </c>
      <c r="M180" s="37">
        <f t="shared" si="47"/>
        <v>1.5199999999999818</v>
      </c>
      <c r="N180" s="37">
        <f t="shared" si="47"/>
        <v>1.4600000000000364</v>
      </c>
      <c r="O180" s="37">
        <f t="shared" si="47"/>
        <v>0</v>
      </c>
      <c r="P180" s="37">
        <f t="shared" si="47"/>
        <v>0</v>
      </c>
      <c r="Q180" s="37">
        <f t="shared" si="47"/>
        <v>0</v>
      </c>
      <c r="R180" s="37">
        <f t="shared" si="47"/>
        <v>3.089999999999975</v>
      </c>
      <c r="S180" s="37">
        <f t="shared" si="47"/>
        <v>1.4399999999999977</v>
      </c>
      <c r="T180" s="37">
        <f t="shared" si="47"/>
        <v>1.7200000000000273</v>
      </c>
      <c r="U180" s="37">
        <f t="shared" si="47"/>
        <v>1.6499999999999773</v>
      </c>
      <c r="V180" s="37">
        <f t="shared" si="47"/>
        <v>1.6399999999999864</v>
      </c>
      <c r="W180" s="37">
        <f t="shared" si="47"/>
        <v>0</v>
      </c>
      <c r="X180" s="37">
        <f t="shared" si="47"/>
        <v>0</v>
      </c>
      <c r="Y180" s="37">
        <f t="shared" si="47"/>
        <v>1.410000000000025</v>
      </c>
      <c r="Z180" s="37">
        <f t="shared" si="47"/>
        <v>1.5099999999999909</v>
      </c>
      <c r="AA180" s="37">
        <f t="shared" si="47"/>
        <v>1.6899999999999977</v>
      </c>
      <c r="AB180" s="37">
        <f t="shared" si="47"/>
        <v>1.5600000000000023</v>
      </c>
      <c r="AC180" s="37">
        <f t="shared" si="47"/>
        <v>0</v>
      </c>
      <c r="AD180" s="37">
        <f t="shared" si="47"/>
        <v>0</v>
      </c>
      <c r="AE180" s="37">
        <f t="shared" si="47"/>
        <v>0</v>
      </c>
      <c r="AF180" s="37">
        <f t="shared" si="47"/>
        <v>1.1399999999999864</v>
      </c>
      <c r="AG180" s="37">
        <f t="shared" si="47"/>
        <v>1.4000000000000341</v>
      </c>
      <c r="AH180" s="37">
        <f t="shared" si="47"/>
        <v>1.4699999999999704</v>
      </c>
      <c r="AI180" s="37">
        <f t="shared" si="47"/>
        <v>1.6500000000000341</v>
      </c>
      <c r="AJ180" s="37">
        <f t="shared" si="47"/>
        <v>0</v>
      </c>
    </row>
    <row r="181" spans="1:36" outlineLevel="2">
      <c r="A181" s="155"/>
      <c r="B181" s="155"/>
      <c r="C181" s="155"/>
      <c r="D181" s="156"/>
      <c r="E181" s="156"/>
      <c r="F181" s="157">
        <v>1</v>
      </c>
      <c r="G181" s="157">
        <v>1</v>
      </c>
      <c r="H181" s="157">
        <v>0</v>
      </c>
      <c r="I181" s="157">
        <v>1</v>
      </c>
      <c r="J181" s="157">
        <v>1</v>
      </c>
      <c r="K181" s="157">
        <v>0.33333333333333331</v>
      </c>
      <c r="L181" s="157">
        <v>1</v>
      </c>
      <c r="M181" s="157">
        <v>1</v>
      </c>
      <c r="N181" s="157">
        <v>1</v>
      </c>
      <c r="O181" s="157">
        <v>0.83333333333333337</v>
      </c>
      <c r="P181" s="157">
        <v>0</v>
      </c>
      <c r="Q181" s="157">
        <v>0</v>
      </c>
      <c r="R181" s="157">
        <v>0</v>
      </c>
      <c r="S181" s="157">
        <v>0.33333333333333331</v>
      </c>
      <c r="T181" s="157">
        <v>1</v>
      </c>
      <c r="U181" s="157">
        <v>0.91666666666666663</v>
      </c>
      <c r="V181" s="157">
        <v>0</v>
      </c>
      <c r="W181" s="157">
        <v>0</v>
      </c>
      <c r="X181" s="157">
        <v>0</v>
      </c>
      <c r="Y181" s="157">
        <v>0</v>
      </c>
      <c r="Z181" s="157">
        <v>0.33333333333333331</v>
      </c>
      <c r="AA181" s="157">
        <v>1</v>
      </c>
      <c r="AB181" s="157">
        <v>1</v>
      </c>
      <c r="AC181" s="157">
        <v>1</v>
      </c>
      <c r="AD181" s="157">
        <v>1</v>
      </c>
      <c r="AE181" s="157">
        <v>1</v>
      </c>
      <c r="AF181" s="157">
        <v>1</v>
      </c>
      <c r="AG181" s="157">
        <v>0.58333333333333337</v>
      </c>
      <c r="AH181" s="157">
        <v>1</v>
      </c>
      <c r="AI181" s="157">
        <v>1</v>
      </c>
      <c r="AJ181" s="157">
        <v>0</v>
      </c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32">
        <f>SUM(M178,T178,AA178,AH178)</f>
        <v>12.399999999999636</v>
      </c>
      <c r="G183" s="32">
        <f>SUM(M178,T178,AA178,AH178)</f>
        <v>12.399999999999636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32">
        <f>SUM(F178,L178:M178,T178,AA178,AH178)</f>
        <v>18.299999999999727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32" t="e">
        <f>SUM(APRIL!F184,MEI!#REF!)</f>
        <v>#REF!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mergeCells count="1">
    <mergeCell ref="AK134:AK138"/>
  </mergeCells>
  <conditionalFormatting sqref="C134:E138 F134:AI137">
    <cfRule type="cellIs" dxfId="61" priority="11" operator="equal">
      <formula>3</formula>
    </cfRule>
    <cfRule type="cellIs" dxfId="60" priority="12" operator="equal">
      <formula>2</formula>
    </cfRule>
    <cfRule type="cellIs" dxfId="59" priority="13" operator="equal">
      <formula>1</formula>
    </cfRule>
  </conditionalFormatting>
  <conditionalFormatting sqref="C138:E138">
    <cfRule type="cellIs" dxfId="58" priority="10" operator="greaterThan">
      <formula>0</formula>
    </cfRule>
  </conditionalFormatting>
  <conditionalFormatting sqref="A181:Q181">
    <cfRule type="cellIs" dxfId="57" priority="7" operator="equal">
      <formula>3</formula>
    </cfRule>
    <cfRule type="cellIs" dxfId="56" priority="8" operator="equal">
      <formula>2</formula>
    </cfRule>
    <cfRule type="cellIs" dxfId="55" priority="9" operator="equal">
      <formula>1</formula>
    </cfRule>
  </conditionalFormatting>
  <conditionalFormatting sqref="F181:AJ181">
    <cfRule type="cellIs" dxfId="54" priority="4" operator="equal">
      <formula>3</formula>
    </cfRule>
    <cfRule type="cellIs" dxfId="53" priority="5" operator="equal">
      <formula>2</formula>
    </cfRule>
    <cfRule type="cellIs" dxfId="52" priority="6" operator="equal">
      <formula>1</formula>
    </cfRule>
  </conditionalFormatting>
  <conditionalFormatting sqref="F181:AJ181">
    <cfRule type="cellIs" dxfId="51" priority="1" operator="equal">
      <formula>3</formula>
    </cfRule>
    <cfRule type="cellIs" dxfId="50" priority="2" operator="equal">
      <formula>2</formula>
    </cfRule>
    <cfRule type="cellIs" dxfId="49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77"/>
  <sheetViews>
    <sheetView zoomScale="70" zoomScaleNormal="70" workbookViewId="0">
      <pane xSplit="3" ySplit="4" topLeftCell="T45" activePane="bottomRight" state="frozen"/>
      <selection pane="topRight" activeCell="D1" sqref="D1"/>
      <selection pane="bottomLeft" activeCell="A5" sqref="A5"/>
      <selection pane="bottomRight" activeCell="AA60" sqref="AA60:AA65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8" style="8" bestFit="1" customWidth="1"/>
    <col min="7" max="7" width="18.5703125" style="8" bestFit="1" customWidth="1"/>
    <col min="8" max="8" width="14.14062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8" style="8" bestFit="1" customWidth="1"/>
    <col min="13" max="13" width="18.5703125" style="8" bestFit="1" customWidth="1"/>
    <col min="14" max="14" width="19.7109375" style="8" bestFit="1" customWidth="1"/>
    <col min="15" max="15" width="34.28515625" style="8" bestFit="1" customWidth="1"/>
    <col min="16" max="16" width="18.7109375" style="8" bestFit="1" customWidth="1"/>
    <col min="17" max="17" width="18.5703125" style="8" bestFit="1" customWidth="1"/>
    <col min="18" max="18" width="35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F3" s="202" t="s">
        <v>108</v>
      </c>
      <c r="G3" s="202" t="s">
        <v>109</v>
      </c>
      <c r="H3" s="202" t="s">
        <v>110</v>
      </c>
      <c r="I3" s="202" t="s">
        <v>111</v>
      </c>
      <c r="J3" s="202" t="s">
        <v>112</v>
      </c>
      <c r="K3" s="202" t="s">
        <v>106</v>
      </c>
      <c r="L3" s="202" t="s">
        <v>107</v>
      </c>
      <c r="M3" s="202" t="s">
        <v>108</v>
      </c>
      <c r="N3" s="202" t="s">
        <v>109</v>
      </c>
      <c r="O3" s="202" t="s">
        <v>110</v>
      </c>
      <c r="P3" s="202" t="s">
        <v>111</v>
      </c>
      <c r="Q3" s="202" t="s">
        <v>112</v>
      </c>
      <c r="R3" s="202" t="s">
        <v>106</v>
      </c>
      <c r="S3" s="202" t="s">
        <v>107</v>
      </c>
      <c r="T3" s="202" t="s">
        <v>108</v>
      </c>
      <c r="U3" s="202" t="s">
        <v>109</v>
      </c>
      <c r="V3" s="202" t="s">
        <v>110</v>
      </c>
      <c r="W3" s="202" t="s">
        <v>111</v>
      </c>
      <c r="X3" s="202" t="s">
        <v>112</v>
      </c>
      <c r="Y3" s="202" t="s">
        <v>106</v>
      </c>
      <c r="Z3" s="202" t="s">
        <v>107</v>
      </c>
      <c r="AA3" s="202" t="s">
        <v>108</v>
      </c>
      <c r="AB3" s="202" t="s">
        <v>109</v>
      </c>
      <c r="AC3" s="202" t="s">
        <v>110</v>
      </c>
      <c r="AD3" s="202" t="s">
        <v>111</v>
      </c>
      <c r="AE3" s="202" t="s">
        <v>112</v>
      </c>
      <c r="AF3" s="202" t="s">
        <v>106</v>
      </c>
      <c r="AG3" s="202" t="s">
        <v>107</v>
      </c>
      <c r="AH3" s="202" t="s">
        <v>108</v>
      </c>
      <c r="AI3" s="202" t="s">
        <v>109</v>
      </c>
      <c r="AJ3" s="202" t="s">
        <v>110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APRIL!AJ33</f>
        <v>5704.5370000000003</v>
      </c>
      <c r="F5" s="77"/>
      <c r="G5" s="77"/>
      <c r="H5" s="77"/>
      <c r="I5" s="77">
        <v>5709.5029999999997</v>
      </c>
      <c r="J5" s="77">
        <v>5713.0969999999998</v>
      </c>
      <c r="K5" s="77">
        <v>5716.7349999999997</v>
      </c>
      <c r="L5" s="77"/>
      <c r="M5" s="77"/>
      <c r="N5" s="77"/>
      <c r="O5" s="77"/>
      <c r="P5" s="77">
        <v>5723.1670000000004</v>
      </c>
      <c r="Q5" s="77">
        <v>5727.1850000000004</v>
      </c>
      <c r="R5" s="77">
        <v>5730.7539999999999</v>
      </c>
      <c r="S5" s="77">
        <v>5734.598</v>
      </c>
      <c r="T5" s="77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>
        <v>5751.0720000000001</v>
      </c>
      <c r="AG5" s="82">
        <v>5754.5</v>
      </c>
      <c r="AH5" s="82">
        <v>5758.5280000000002</v>
      </c>
      <c r="AI5" s="82"/>
      <c r="AJ5" s="82"/>
    </row>
    <row r="6" spans="1:37" outlineLevel="1">
      <c r="A6" s="33"/>
      <c r="B6" s="36" t="s">
        <v>24</v>
      </c>
      <c r="C6" s="67" t="s">
        <v>101</v>
      </c>
      <c r="D6" s="36"/>
      <c r="E6" s="37">
        <f>APRIL!AJ34</f>
        <v>1116.5909999999999</v>
      </c>
      <c r="F6" s="77"/>
      <c r="G6" s="77"/>
      <c r="H6" s="77"/>
      <c r="I6" s="77">
        <v>1116.8920000000001</v>
      </c>
      <c r="J6" s="77">
        <v>1118.173</v>
      </c>
      <c r="K6" s="77">
        <v>1118.9290000000001</v>
      </c>
      <c r="L6" s="77"/>
      <c r="M6" s="77"/>
      <c r="N6" s="77"/>
      <c r="O6" s="77"/>
      <c r="P6" s="77">
        <v>1120.1880000000001</v>
      </c>
      <c r="Q6" s="77">
        <v>1120.8130000000001</v>
      </c>
      <c r="R6" s="77">
        <v>1121.607</v>
      </c>
      <c r="S6" s="77">
        <v>1122.471</v>
      </c>
      <c r="T6" s="77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>
        <v>1125.9290000000001</v>
      </c>
      <c r="AG6" s="82">
        <v>1126.5650000000001</v>
      </c>
      <c r="AH6" s="82">
        <v>1127.394</v>
      </c>
      <c r="AI6" s="82"/>
      <c r="AJ6" s="82"/>
    </row>
    <row r="7" spans="1:37" outlineLevel="1">
      <c r="A7" s="33"/>
      <c r="B7" s="39" t="s">
        <v>2</v>
      </c>
      <c r="C7" s="67" t="s">
        <v>102</v>
      </c>
      <c r="D7" s="36"/>
      <c r="E7" s="37">
        <f>APRIL!AJ35</f>
        <v>15025</v>
      </c>
      <c r="F7" s="78"/>
      <c r="G7" s="78"/>
      <c r="H7" s="78"/>
      <c r="I7" s="78">
        <v>15043</v>
      </c>
      <c r="J7" s="78">
        <v>15057</v>
      </c>
      <c r="K7" s="78">
        <v>15071</v>
      </c>
      <c r="L7" s="78"/>
      <c r="M7" s="78"/>
      <c r="N7" s="78"/>
      <c r="O7" s="78"/>
      <c r="P7" s="78">
        <v>15094</v>
      </c>
      <c r="Q7" s="78">
        <v>15109</v>
      </c>
      <c r="R7" s="78">
        <v>15123</v>
      </c>
      <c r="S7" s="78">
        <v>15138</v>
      </c>
      <c r="T7" s="78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>
        <v>15200</v>
      </c>
      <c r="AG7" s="83">
        <v>15212</v>
      </c>
      <c r="AH7" s="83">
        <v>15228</v>
      </c>
      <c r="AI7" s="83"/>
      <c r="AJ7" s="84"/>
    </row>
    <row r="8" spans="1:37" outlineLevel="1">
      <c r="A8" s="33"/>
      <c r="B8" s="39" t="s">
        <v>4</v>
      </c>
      <c r="C8" s="67" t="s">
        <v>102</v>
      </c>
      <c r="D8" s="36"/>
      <c r="E8" s="37">
        <f>APRIL!AJ36</f>
        <v>23921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</row>
    <row r="9" spans="1:37" outlineLevel="1">
      <c r="A9" s="33"/>
      <c r="B9" s="39" t="s">
        <v>10</v>
      </c>
      <c r="C9" s="67" t="s">
        <v>102</v>
      </c>
      <c r="D9" s="36"/>
      <c r="E9" s="37">
        <f>APRIL!AJ37</f>
        <v>2544.5</v>
      </c>
      <c r="F9" s="80"/>
      <c r="G9" s="80"/>
      <c r="H9" s="80"/>
      <c r="I9" s="80">
        <v>2545.3000000000002</v>
      </c>
      <c r="J9" s="80">
        <v>2547.5</v>
      </c>
      <c r="K9" s="80">
        <v>2549.6</v>
      </c>
      <c r="L9" s="80"/>
      <c r="M9" s="80"/>
      <c r="N9" s="80"/>
      <c r="O9" s="80"/>
      <c r="P9" s="80">
        <v>2550.6</v>
      </c>
      <c r="Q9" s="80">
        <v>2552.5</v>
      </c>
      <c r="R9" s="80">
        <v>2554.9</v>
      </c>
      <c r="S9" s="80">
        <v>2557.1999999999998</v>
      </c>
      <c r="T9" s="80"/>
      <c r="U9" s="84"/>
      <c r="V9" s="84"/>
      <c r="W9" s="84">
        <v>2559</v>
      </c>
      <c r="X9" s="84"/>
      <c r="Y9" s="84"/>
      <c r="Z9" s="84"/>
      <c r="AA9" s="84"/>
      <c r="AB9" s="84"/>
      <c r="AC9" s="84"/>
      <c r="AD9" s="84"/>
      <c r="AE9" s="84"/>
      <c r="AF9" s="84">
        <v>2559.5</v>
      </c>
      <c r="AG9" s="84">
        <v>2561</v>
      </c>
      <c r="AH9" s="84">
        <v>2563.6999999999998</v>
      </c>
      <c r="AI9" s="84"/>
      <c r="AJ9" s="84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APRIL!AJ38</f>
        <v>1234.3</v>
      </c>
      <c r="F10" s="79"/>
      <c r="G10" s="79"/>
      <c r="H10" s="79"/>
      <c r="I10" s="79">
        <v>1234.8</v>
      </c>
      <c r="J10" s="79">
        <v>1236.2</v>
      </c>
      <c r="K10" s="79">
        <v>1237.5</v>
      </c>
      <c r="L10" s="79"/>
      <c r="M10" s="79"/>
      <c r="N10" s="79"/>
      <c r="O10" s="79"/>
      <c r="P10" s="79">
        <v>1237.9000000000001</v>
      </c>
      <c r="Q10" s="79">
        <v>1238.9000000000001</v>
      </c>
      <c r="R10" s="79">
        <v>1240.5</v>
      </c>
      <c r="S10" s="79">
        <v>1242</v>
      </c>
      <c r="T10" s="79"/>
      <c r="U10" s="85"/>
      <c r="V10" s="85"/>
      <c r="W10" s="85">
        <v>1242.9000000000001</v>
      </c>
      <c r="X10" s="85"/>
      <c r="Y10" s="85"/>
      <c r="Z10" s="85"/>
      <c r="AA10" s="85"/>
      <c r="AB10" s="85"/>
      <c r="AC10" s="85"/>
      <c r="AD10" s="85"/>
      <c r="AE10" s="85"/>
      <c r="AF10" s="85">
        <v>1243.2</v>
      </c>
      <c r="AG10" s="85">
        <v>1244</v>
      </c>
      <c r="AH10" s="85">
        <v>1245.7</v>
      </c>
      <c r="AI10" s="85"/>
      <c r="AJ10" s="85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APRIL!AJ39</f>
        <v>158.61000000000001</v>
      </c>
      <c r="F11" s="79"/>
      <c r="G11" s="79"/>
      <c r="H11" s="79"/>
      <c r="I11" s="79">
        <v>158.66</v>
      </c>
      <c r="J11" s="79">
        <v>158.76</v>
      </c>
      <c r="K11" s="79">
        <v>158.83000000000001</v>
      </c>
      <c r="L11" s="79"/>
      <c r="M11" s="79"/>
      <c r="N11" s="79"/>
      <c r="O11" s="79"/>
      <c r="P11" s="79">
        <v>158.93</v>
      </c>
      <c r="Q11" s="79">
        <v>159.06</v>
      </c>
      <c r="R11" s="79">
        <v>159.13</v>
      </c>
      <c r="S11" s="79">
        <v>159.22</v>
      </c>
      <c r="T11" s="79"/>
      <c r="U11" s="85"/>
      <c r="V11" s="85"/>
      <c r="W11" s="85">
        <v>159.41</v>
      </c>
      <c r="X11" s="85"/>
      <c r="Y11" s="85"/>
      <c r="Z11" s="85"/>
      <c r="AA11" s="85"/>
      <c r="AB11" s="85"/>
      <c r="AC11" s="85"/>
      <c r="AD11" s="85"/>
      <c r="AE11" s="85"/>
      <c r="AF11" s="85">
        <v>159.47</v>
      </c>
      <c r="AG11" s="85">
        <v>159.58000000000001</v>
      </c>
      <c r="AH11" s="85">
        <v>159.68</v>
      </c>
      <c r="AI11" s="85"/>
      <c r="AJ11" s="85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APRIL!AJ40</f>
        <v>44.308999999999997</v>
      </c>
      <c r="F12" s="80"/>
      <c r="G12" s="80"/>
      <c r="H12" s="80"/>
      <c r="I12" s="80">
        <v>44.451000000000001</v>
      </c>
      <c r="J12" s="80">
        <v>44.689</v>
      </c>
      <c r="K12" s="80">
        <v>44.795999999999999</v>
      </c>
      <c r="L12" s="80"/>
      <c r="M12" s="80"/>
      <c r="N12" s="80"/>
      <c r="O12" s="80"/>
      <c r="P12" s="80">
        <v>44.99</v>
      </c>
      <c r="Q12" s="80">
        <v>45.292000000000002</v>
      </c>
      <c r="R12" s="80">
        <v>45.53</v>
      </c>
      <c r="S12" s="80">
        <v>45.78</v>
      </c>
      <c r="T12" s="80"/>
      <c r="U12" s="82"/>
      <c r="V12" s="82"/>
      <c r="W12" s="84">
        <v>45.869</v>
      </c>
      <c r="X12" s="82"/>
      <c r="Y12" s="82"/>
      <c r="Z12" s="82"/>
      <c r="AA12" s="82"/>
      <c r="AB12" s="82"/>
      <c r="AC12" s="82"/>
      <c r="AD12" s="82"/>
      <c r="AE12" s="82"/>
      <c r="AF12" s="82">
        <v>45.962000000000003</v>
      </c>
      <c r="AG12" s="82">
        <v>45.968000000000004</v>
      </c>
      <c r="AH12" s="82">
        <v>45.973999999999997</v>
      </c>
      <c r="AI12" s="82"/>
      <c r="AJ12" s="82"/>
    </row>
    <row r="13" spans="1:37" outlineLevel="1">
      <c r="A13" s="33"/>
      <c r="B13" s="62" t="s">
        <v>43</v>
      </c>
      <c r="C13" s="67" t="s">
        <v>102</v>
      </c>
      <c r="D13" s="36"/>
      <c r="E13" s="37">
        <f>APRIL!AJ41</f>
        <v>2.9552999999999998</v>
      </c>
      <c r="F13" s="79"/>
      <c r="G13" s="79"/>
      <c r="H13" s="79"/>
      <c r="I13" s="79">
        <v>2.9613999999999998</v>
      </c>
      <c r="J13" s="79">
        <v>2.9655999999999998</v>
      </c>
      <c r="K13" s="79">
        <v>2.9882</v>
      </c>
      <c r="L13" s="79"/>
      <c r="M13" s="79"/>
      <c r="N13" s="79"/>
      <c r="O13" s="79"/>
      <c r="P13" s="79">
        <v>2.996</v>
      </c>
      <c r="Q13" s="79">
        <v>3.0072999999999999</v>
      </c>
      <c r="R13" s="79">
        <v>3.0323000000000002</v>
      </c>
      <c r="S13" s="79">
        <v>3.0383</v>
      </c>
      <c r="T13" s="79"/>
      <c r="U13" s="82"/>
      <c r="V13" s="82"/>
      <c r="W13" s="85">
        <v>3.04</v>
      </c>
      <c r="X13" s="82"/>
      <c r="Y13" s="82"/>
      <c r="Z13" s="82"/>
      <c r="AA13" s="82"/>
      <c r="AB13" s="82"/>
      <c r="AC13" s="82"/>
      <c r="AD13" s="82"/>
      <c r="AE13" s="82"/>
      <c r="AF13" s="82">
        <v>3.0579000000000001</v>
      </c>
      <c r="AG13" s="82">
        <v>3.0594000000000001</v>
      </c>
      <c r="AH13" s="82">
        <v>3.0609000000000002</v>
      </c>
      <c r="AI13" s="82"/>
      <c r="AJ13" s="82"/>
    </row>
    <row r="14" spans="1:37" outlineLevel="1">
      <c r="A14" s="33"/>
      <c r="B14" s="39" t="s">
        <v>1</v>
      </c>
      <c r="C14" s="67" t="s">
        <v>102</v>
      </c>
      <c r="D14" s="36"/>
      <c r="E14" s="37">
        <f>APRIL!AJ42</f>
        <v>752.57</v>
      </c>
      <c r="F14" s="79"/>
      <c r="G14" s="79"/>
      <c r="H14" s="79"/>
      <c r="I14" s="79">
        <v>753.58</v>
      </c>
      <c r="J14" s="79">
        <v>754.05</v>
      </c>
      <c r="K14" s="79">
        <v>754.55</v>
      </c>
      <c r="L14" s="79"/>
      <c r="M14" s="79"/>
      <c r="N14" s="79"/>
      <c r="O14" s="79"/>
      <c r="P14" s="79">
        <v>756.17</v>
      </c>
      <c r="Q14" s="79">
        <v>756.64</v>
      </c>
      <c r="R14" s="79">
        <v>756.98</v>
      </c>
      <c r="S14" s="79">
        <v>757.43</v>
      </c>
      <c r="T14" s="79"/>
      <c r="U14" s="85"/>
      <c r="V14" s="85"/>
      <c r="W14" s="85">
        <v>759.52</v>
      </c>
      <c r="X14" s="85"/>
      <c r="Y14" s="85"/>
      <c r="Z14" s="85"/>
      <c r="AA14" s="85"/>
      <c r="AB14" s="85"/>
      <c r="AC14" s="85"/>
      <c r="AD14" s="85"/>
      <c r="AE14" s="85"/>
      <c r="AF14" s="85">
        <v>761.04</v>
      </c>
      <c r="AG14" s="85">
        <v>761.53</v>
      </c>
      <c r="AH14" s="85">
        <v>762.08</v>
      </c>
      <c r="AI14" s="85"/>
      <c r="AJ14" s="85"/>
    </row>
    <row r="15" spans="1:37" outlineLevel="1">
      <c r="A15" s="33"/>
      <c r="B15" s="39" t="s">
        <v>41</v>
      </c>
      <c r="C15" s="67" t="s">
        <v>102</v>
      </c>
      <c r="D15" s="36"/>
      <c r="E15" s="37">
        <f>APRIL!AJ43</f>
        <v>676.51</v>
      </c>
      <c r="F15" s="79"/>
      <c r="G15" s="79"/>
      <c r="H15" s="79"/>
      <c r="I15" s="79">
        <v>677.1</v>
      </c>
      <c r="J15" s="79">
        <v>677.6</v>
      </c>
      <c r="K15" s="79">
        <v>678.12</v>
      </c>
      <c r="L15" s="79"/>
      <c r="M15" s="79"/>
      <c r="N15" s="79"/>
      <c r="O15" s="79"/>
      <c r="P15" s="79">
        <v>679.36</v>
      </c>
      <c r="Q15" s="79">
        <v>679.77</v>
      </c>
      <c r="R15" s="79">
        <v>679.99</v>
      </c>
      <c r="S15" s="79">
        <v>680.28</v>
      </c>
      <c r="T15" s="79"/>
      <c r="U15" s="85"/>
      <c r="V15" s="85"/>
      <c r="W15" s="85">
        <v>681.95</v>
      </c>
      <c r="X15" s="85"/>
      <c r="Y15" s="85"/>
      <c r="Z15" s="85"/>
      <c r="AA15" s="85"/>
      <c r="AB15" s="85"/>
      <c r="AC15" s="85"/>
      <c r="AD15" s="85"/>
      <c r="AE15" s="85"/>
      <c r="AF15" s="85">
        <v>682.68</v>
      </c>
      <c r="AG15" s="85">
        <v>683.19</v>
      </c>
      <c r="AH15" s="85">
        <v>683.73</v>
      </c>
      <c r="AI15" s="85"/>
      <c r="AJ15" s="85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APRIL!AJ44</f>
        <v>1850.7</v>
      </c>
      <c r="F16" s="80"/>
      <c r="G16" s="80"/>
      <c r="H16" s="80"/>
      <c r="I16" s="80">
        <v>1854.1</v>
      </c>
      <c r="J16" s="80">
        <v>1855.3</v>
      </c>
      <c r="K16" s="80">
        <v>1856.5</v>
      </c>
      <c r="L16" s="80"/>
      <c r="M16" s="80"/>
      <c r="N16" s="80"/>
      <c r="O16" s="80"/>
      <c r="P16" s="80">
        <v>1860.4</v>
      </c>
      <c r="Q16" s="80">
        <v>1862.1</v>
      </c>
      <c r="R16" s="80">
        <v>1863.6</v>
      </c>
      <c r="S16" s="80">
        <v>1865.1</v>
      </c>
      <c r="T16" s="80"/>
      <c r="U16" s="84"/>
      <c r="V16" s="84"/>
      <c r="W16" s="84">
        <v>1868.8</v>
      </c>
      <c r="X16" s="84"/>
      <c r="Y16" s="84"/>
      <c r="Z16" s="84"/>
      <c r="AA16" s="84"/>
      <c r="AB16" s="84"/>
      <c r="AC16" s="84"/>
      <c r="AD16" s="84"/>
      <c r="AE16" s="84"/>
      <c r="AF16" s="84">
        <v>1875.6</v>
      </c>
      <c r="AG16" s="84">
        <v>1877.2</v>
      </c>
      <c r="AH16" s="84">
        <v>1878.7</v>
      </c>
      <c r="AI16" s="84"/>
      <c r="AJ16" s="84"/>
    </row>
    <row r="17" spans="1:36" outlineLevel="1">
      <c r="A17" s="33"/>
      <c r="B17" s="39" t="s">
        <v>13</v>
      </c>
      <c r="C17" s="67" t="s">
        <v>102</v>
      </c>
      <c r="D17" s="36"/>
      <c r="E17" s="37">
        <f>APRIL!AJ45</f>
        <v>27.425000000000001</v>
      </c>
      <c r="F17" s="77"/>
      <c r="G17" s="77"/>
      <c r="H17" s="77"/>
      <c r="I17" s="77">
        <v>27.43</v>
      </c>
      <c r="J17" s="77">
        <v>27.481000000000002</v>
      </c>
      <c r="K17" s="77">
        <v>27.518999999999998</v>
      </c>
      <c r="L17" s="77"/>
      <c r="M17" s="77"/>
      <c r="N17" s="77"/>
      <c r="O17" s="77"/>
      <c r="P17" s="77">
        <v>27.529</v>
      </c>
      <c r="Q17" s="77">
        <v>27.555</v>
      </c>
      <c r="R17" s="77">
        <v>27.567</v>
      </c>
      <c r="S17" s="77">
        <v>27.593</v>
      </c>
      <c r="T17" s="77"/>
      <c r="U17" s="82"/>
      <c r="V17" s="82"/>
      <c r="W17" s="82">
        <v>27.638999999999999</v>
      </c>
      <c r="X17" s="82"/>
      <c r="Y17" s="82"/>
      <c r="Z17" s="82"/>
      <c r="AA17" s="82"/>
      <c r="AB17" s="82"/>
      <c r="AC17" s="82"/>
      <c r="AD17" s="82"/>
      <c r="AE17" s="82"/>
      <c r="AF17" s="82">
        <v>27.663</v>
      </c>
      <c r="AG17" s="82">
        <v>27.675000000000001</v>
      </c>
      <c r="AH17" s="82">
        <v>27.684999999999999</v>
      </c>
      <c r="AI17" s="82"/>
      <c r="AJ17" s="82"/>
    </row>
    <row r="18" spans="1:36" outlineLevel="1">
      <c r="A18" s="33"/>
      <c r="B18" s="39" t="s">
        <v>14</v>
      </c>
      <c r="C18" s="67" t="s">
        <v>102</v>
      </c>
      <c r="D18" s="36"/>
      <c r="E18" s="37">
        <f>APRIL!AJ46</f>
        <v>5.2004000000000001</v>
      </c>
      <c r="F18" s="80"/>
      <c r="G18" s="80"/>
      <c r="H18" s="80"/>
      <c r="I18" s="80">
        <v>5.22</v>
      </c>
      <c r="J18" s="80">
        <v>5.2256</v>
      </c>
      <c r="K18" s="80">
        <v>5.2298999999999998</v>
      </c>
      <c r="L18" s="80"/>
      <c r="M18" s="80"/>
      <c r="N18" s="80"/>
      <c r="O18" s="80"/>
      <c r="P18" s="80">
        <v>5.2552000000000003</v>
      </c>
      <c r="Q18" s="80">
        <v>5.2606000000000002</v>
      </c>
      <c r="R18" s="80">
        <v>5.2651000000000003</v>
      </c>
      <c r="S18" s="80">
        <v>5.2697000000000003</v>
      </c>
      <c r="T18" s="80"/>
      <c r="U18" s="86"/>
      <c r="V18" s="86"/>
      <c r="W18" s="84">
        <v>5.2918000000000003</v>
      </c>
      <c r="X18" s="86"/>
      <c r="Y18" s="86"/>
      <c r="Z18" s="86"/>
      <c r="AA18" s="86"/>
      <c r="AB18" s="86"/>
      <c r="AC18" s="86"/>
      <c r="AD18" s="86"/>
      <c r="AE18" s="86"/>
      <c r="AF18" s="86">
        <v>5.3357000000000001</v>
      </c>
      <c r="AG18" s="86">
        <v>5.3403</v>
      </c>
      <c r="AH18" s="86">
        <v>5.3449999999999998</v>
      </c>
      <c r="AI18" s="86"/>
      <c r="AJ18" s="86"/>
    </row>
    <row r="19" spans="1:36" outlineLevel="1">
      <c r="A19" s="33"/>
      <c r="B19" s="39" t="s">
        <v>15</v>
      </c>
      <c r="C19" s="67" t="s">
        <v>102</v>
      </c>
      <c r="D19" s="36"/>
      <c r="E19" s="37">
        <f>APRIL!AJ47</f>
        <v>72.561000000000007</v>
      </c>
      <c r="F19" s="77"/>
      <c r="G19" s="77"/>
      <c r="H19" s="77"/>
      <c r="I19" s="77">
        <v>72.563000000000002</v>
      </c>
      <c r="J19" s="77">
        <v>72.563000000000002</v>
      </c>
      <c r="K19" s="77">
        <v>72.563000000000002</v>
      </c>
      <c r="L19" s="77"/>
      <c r="M19" s="77"/>
      <c r="N19" s="77"/>
      <c r="O19" s="77"/>
      <c r="P19" s="77">
        <v>72.563999999999993</v>
      </c>
      <c r="Q19" s="77">
        <v>72.563999999999993</v>
      </c>
      <c r="R19" s="77">
        <v>72.563999999999993</v>
      </c>
      <c r="S19" s="77">
        <v>72.563999999999993</v>
      </c>
      <c r="T19" s="77"/>
      <c r="U19" s="82"/>
      <c r="V19" s="82"/>
      <c r="W19" s="82">
        <v>72.682000000000002</v>
      </c>
      <c r="X19" s="82"/>
      <c r="Y19" s="82"/>
      <c r="Z19" s="82"/>
      <c r="AA19" s="82"/>
      <c r="AB19" s="82"/>
      <c r="AC19" s="82"/>
      <c r="AD19" s="82"/>
      <c r="AE19" s="82"/>
      <c r="AF19" s="82">
        <v>72.704999999999998</v>
      </c>
      <c r="AG19" s="82">
        <v>72.704999999999998</v>
      </c>
      <c r="AH19" s="82">
        <v>72.706000000000003</v>
      </c>
      <c r="AI19" s="82"/>
      <c r="AJ19" s="82"/>
    </row>
    <row r="20" spans="1:36" outlineLevel="1">
      <c r="A20" s="33"/>
      <c r="B20" s="39" t="s">
        <v>16</v>
      </c>
      <c r="C20" s="67" t="s">
        <v>102</v>
      </c>
      <c r="D20" s="36"/>
      <c r="E20" s="37">
        <f>APRIL!AJ48</f>
        <v>410.17</v>
      </c>
      <c r="F20" s="79"/>
      <c r="G20" s="79"/>
      <c r="H20" s="79"/>
      <c r="I20" s="79">
        <v>411.24</v>
      </c>
      <c r="J20" s="79">
        <v>411.51</v>
      </c>
      <c r="K20" s="79">
        <v>411.8</v>
      </c>
      <c r="L20" s="79"/>
      <c r="M20" s="79"/>
      <c r="N20" s="79"/>
      <c r="O20" s="79"/>
      <c r="P20" s="79">
        <v>413.17</v>
      </c>
      <c r="Q20" s="77">
        <v>413.48</v>
      </c>
      <c r="R20" s="79">
        <v>413.73</v>
      </c>
      <c r="S20" s="79">
        <v>414.02</v>
      </c>
      <c r="T20" s="79"/>
      <c r="U20" s="85"/>
      <c r="V20" s="85"/>
      <c r="W20" s="85">
        <v>415.19</v>
      </c>
      <c r="X20" s="85"/>
      <c r="Y20" s="85"/>
      <c r="Z20" s="85"/>
      <c r="AA20" s="85"/>
      <c r="AB20" s="85"/>
      <c r="AC20" s="85"/>
      <c r="AD20" s="85"/>
      <c r="AE20" s="85"/>
      <c r="AF20" s="85">
        <v>416.85</v>
      </c>
      <c r="AG20" s="85">
        <v>417.1</v>
      </c>
      <c r="AH20" s="85">
        <v>417.38</v>
      </c>
      <c r="AI20" s="85"/>
      <c r="AJ20" s="85"/>
    </row>
    <row r="21" spans="1:36" outlineLevel="1">
      <c r="A21" s="33"/>
      <c r="B21" s="39" t="s">
        <v>17</v>
      </c>
      <c r="C21" s="67" t="s">
        <v>102</v>
      </c>
      <c r="D21" s="36"/>
      <c r="E21" s="37">
        <f>APRIL!AJ49</f>
        <v>220.42016000000001</v>
      </c>
      <c r="F21" s="77"/>
      <c r="G21" s="77"/>
      <c r="H21" s="77"/>
      <c r="I21" s="77">
        <v>222.46</v>
      </c>
      <c r="J21" s="77">
        <v>222.98</v>
      </c>
      <c r="K21" s="77">
        <v>223.53804</v>
      </c>
      <c r="L21" s="77"/>
      <c r="M21" s="77"/>
      <c r="N21" s="77"/>
      <c r="O21" s="77"/>
      <c r="P21" s="77">
        <v>226.1403</v>
      </c>
      <c r="Q21" s="77">
        <v>226.72507999999999</v>
      </c>
      <c r="R21" s="77">
        <v>227.23652000000001</v>
      </c>
      <c r="S21" s="77">
        <v>227.83565999999999</v>
      </c>
      <c r="T21" s="77"/>
      <c r="U21" s="82"/>
      <c r="V21" s="82"/>
      <c r="W21" s="82">
        <v>230</v>
      </c>
      <c r="X21" s="82"/>
      <c r="Y21" s="82"/>
      <c r="Z21" s="82"/>
      <c r="AA21" s="82"/>
      <c r="AB21" s="82"/>
      <c r="AC21" s="82"/>
      <c r="AD21" s="82"/>
      <c r="AE21" s="82"/>
      <c r="AF21" s="82">
        <v>233.48324</v>
      </c>
      <c r="AG21" s="82">
        <v>234.03525999999999</v>
      </c>
      <c r="AH21" s="82">
        <v>234.56814</v>
      </c>
      <c r="AI21" s="82"/>
      <c r="AJ21" s="82"/>
    </row>
    <row r="22" spans="1:36" outlineLevel="1">
      <c r="A22" s="33"/>
      <c r="B22" s="60" t="s">
        <v>98</v>
      </c>
      <c r="C22" s="67" t="s">
        <v>102</v>
      </c>
      <c r="D22" s="36"/>
      <c r="E22" s="37">
        <f>APRIL!AJ50</f>
        <v>4836.2</v>
      </c>
      <c r="F22" s="80"/>
      <c r="G22" s="80"/>
      <c r="H22" s="80"/>
      <c r="I22" s="80">
        <v>4838.8</v>
      </c>
      <c r="J22" s="80">
        <v>4844.7</v>
      </c>
      <c r="K22" s="80">
        <v>4850.5</v>
      </c>
      <c r="L22" s="80"/>
      <c r="M22" s="80"/>
      <c r="N22" s="80"/>
      <c r="O22" s="80"/>
      <c r="P22" s="80">
        <v>4853.8</v>
      </c>
      <c r="Q22" s="80">
        <v>4860</v>
      </c>
      <c r="R22" s="80">
        <v>4866</v>
      </c>
      <c r="S22" s="80">
        <v>4872.3999999999996</v>
      </c>
      <c r="T22" s="80"/>
      <c r="U22" s="84"/>
      <c r="V22" s="84"/>
      <c r="W22" s="84">
        <v>4884</v>
      </c>
      <c r="X22" s="84"/>
      <c r="Y22" s="84"/>
      <c r="Z22" s="84"/>
      <c r="AA22" s="84"/>
      <c r="AB22" s="84"/>
      <c r="AC22" s="84"/>
      <c r="AD22" s="84"/>
      <c r="AE22" s="84"/>
      <c r="AF22" s="84">
        <v>4886</v>
      </c>
      <c r="AG22" s="84">
        <v>4891.2</v>
      </c>
      <c r="AH22" s="84">
        <v>4897.6000000000004</v>
      </c>
      <c r="AI22" s="84"/>
      <c r="AJ22" s="84"/>
    </row>
    <row r="23" spans="1:36" outlineLevel="1">
      <c r="A23" s="33"/>
      <c r="B23" s="63" t="s">
        <v>95</v>
      </c>
      <c r="C23" s="67" t="s">
        <v>102</v>
      </c>
      <c r="D23" s="36"/>
      <c r="E23" s="37">
        <f>APRIL!AJ51</f>
        <v>57.767000000000003</v>
      </c>
      <c r="F23" s="80"/>
      <c r="G23" s="80"/>
      <c r="H23" s="80"/>
      <c r="I23" s="80">
        <v>57.86</v>
      </c>
      <c r="J23" s="80">
        <v>58.037999999999997</v>
      </c>
      <c r="K23" s="80">
        <v>58.295000000000002</v>
      </c>
      <c r="L23" s="80"/>
      <c r="M23" s="80"/>
      <c r="N23" s="80"/>
      <c r="O23" s="80"/>
      <c r="P23" s="80">
        <v>58.427</v>
      </c>
      <c r="Q23" s="80">
        <v>58.625999999999998</v>
      </c>
      <c r="R23" s="80">
        <v>58.793999999999997</v>
      </c>
      <c r="S23" s="80">
        <v>58.98</v>
      </c>
      <c r="T23" s="80"/>
      <c r="U23" s="82"/>
      <c r="V23" s="82"/>
      <c r="W23" s="84">
        <v>59.290999999999997</v>
      </c>
      <c r="X23" s="82"/>
      <c r="Y23" s="82"/>
      <c r="Z23" s="82"/>
      <c r="AA23" s="82"/>
      <c r="AB23" s="82"/>
      <c r="AC23" s="82"/>
      <c r="AD23" s="82"/>
      <c r="AE23" s="82"/>
      <c r="AF23" s="82">
        <v>59.326999999999998</v>
      </c>
      <c r="AG23" s="82">
        <v>59.563000000000002</v>
      </c>
      <c r="AH23" s="82">
        <v>59.74</v>
      </c>
      <c r="AI23" s="82"/>
      <c r="AJ23" s="82"/>
    </row>
    <row r="24" spans="1:36" outlineLevel="1">
      <c r="A24" s="33"/>
      <c r="B24" s="63" t="s">
        <v>99</v>
      </c>
      <c r="C24" s="67" t="s">
        <v>102</v>
      </c>
      <c r="D24" s="36"/>
      <c r="E24" s="37">
        <f>APRIL!AJ52</f>
        <v>369.11</v>
      </c>
      <c r="F24" s="77"/>
      <c r="G24" s="77"/>
      <c r="H24" s="77"/>
      <c r="I24" s="77">
        <v>370.03</v>
      </c>
      <c r="J24" s="77">
        <v>372.99</v>
      </c>
      <c r="K24" s="77">
        <v>375.74</v>
      </c>
      <c r="L24" s="77"/>
      <c r="M24" s="77"/>
      <c r="N24" s="77"/>
      <c r="O24" s="77"/>
      <c r="P24" s="77">
        <v>376.91</v>
      </c>
      <c r="Q24" s="77">
        <v>379.89</v>
      </c>
      <c r="R24" s="77">
        <v>383.08</v>
      </c>
      <c r="S24" s="77">
        <v>386.23</v>
      </c>
      <c r="T24" s="77"/>
      <c r="U24" s="82"/>
      <c r="V24" s="82"/>
      <c r="W24" s="82">
        <v>390.09</v>
      </c>
      <c r="X24" s="82"/>
      <c r="Y24" s="82"/>
      <c r="Z24" s="82"/>
      <c r="AA24" s="82"/>
      <c r="AB24" s="82"/>
      <c r="AC24" s="82"/>
      <c r="AD24" s="82"/>
      <c r="AE24" s="82"/>
      <c r="AF24" s="82">
        <v>390.23</v>
      </c>
      <c r="AG24" s="82">
        <v>390.25</v>
      </c>
      <c r="AH24" s="82">
        <v>390.27</v>
      </c>
      <c r="AI24" s="82"/>
      <c r="AJ24" s="85"/>
    </row>
    <row r="25" spans="1:36" outlineLevel="1">
      <c r="A25" s="33"/>
      <c r="B25" s="63" t="s">
        <v>100</v>
      </c>
      <c r="C25" s="67" t="s">
        <v>102</v>
      </c>
      <c r="D25" s="36"/>
      <c r="E25" s="37">
        <f>APRIL!AJ53</f>
        <v>453.72</v>
      </c>
      <c r="F25" s="77"/>
      <c r="G25" s="77"/>
      <c r="H25" s="77"/>
      <c r="I25" s="77">
        <v>453.79</v>
      </c>
      <c r="J25" s="77">
        <v>453.8</v>
      </c>
      <c r="K25" s="77">
        <v>453.82</v>
      </c>
      <c r="L25" s="77"/>
      <c r="M25" s="77"/>
      <c r="N25" s="77"/>
      <c r="O25" s="77"/>
      <c r="P25" s="77">
        <v>453.9</v>
      </c>
      <c r="Q25" s="77">
        <v>453.92</v>
      </c>
      <c r="R25" s="77">
        <v>453.94</v>
      </c>
      <c r="S25" s="77">
        <v>453.95</v>
      </c>
      <c r="T25" s="77"/>
      <c r="U25" s="82"/>
      <c r="V25" s="82"/>
      <c r="W25" s="82">
        <v>454.02</v>
      </c>
      <c r="X25" s="85"/>
      <c r="Y25" s="85"/>
      <c r="Z25" s="85"/>
      <c r="AA25" s="85"/>
      <c r="AB25" s="85"/>
      <c r="AC25" s="85"/>
      <c r="AD25" s="85"/>
      <c r="AE25" s="85"/>
      <c r="AF25" s="85">
        <v>454.45</v>
      </c>
      <c r="AG25" s="85">
        <v>456.73</v>
      </c>
      <c r="AH25" s="85">
        <v>459.97</v>
      </c>
      <c r="AI25" s="85"/>
      <c r="AJ25" s="85"/>
    </row>
    <row r="26" spans="1:36" outlineLevel="1">
      <c r="A26" s="33"/>
      <c r="B26" s="63" t="s">
        <v>96</v>
      </c>
      <c r="C26" s="67" t="s">
        <v>102</v>
      </c>
      <c r="D26" s="36"/>
      <c r="E26" s="37">
        <f>APRIL!AJ54</f>
        <v>407.47</v>
      </c>
      <c r="F26" s="79"/>
      <c r="G26" s="79"/>
      <c r="H26" s="79"/>
      <c r="I26" s="79">
        <v>408.3</v>
      </c>
      <c r="J26" s="79">
        <v>409.65</v>
      </c>
      <c r="K26" s="79">
        <v>411.13</v>
      </c>
      <c r="L26" s="79"/>
      <c r="M26" s="79"/>
      <c r="N26" s="79"/>
      <c r="O26" s="79"/>
      <c r="P26" s="79">
        <v>411.96</v>
      </c>
      <c r="Q26" s="79">
        <v>413.22</v>
      </c>
      <c r="R26" s="79">
        <v>414.66</v>
      </c>
      <c r="S26" s="79">
        <v>416.26</v>
      </c>
      <c r="T26" s="79"/>
      <c r="U26" s="85"/>
      <c r="V26" s="85"/>
      <c r="W26" s="85">
        <v>419.69</v>
      </c>
      <c r="X26" s="82"/>
      <c r="Y26" s="82"/>
      <c r="Z26" s="82"/>
      <c r="AA26" s="82"/>
      <c r="AB26" s="82"/>
      <c r="AC26" s="82"/>
      <c r="AD26" s="82"/>
      <c r="AE26" s="82"/>
      <c r="AF26" s="82">
        <v>420.58</v>
      </c>
      <c r="AG26" s="82">
        <v>421.82</v>
      </c>
      <c r="AH26" s="82">
        <v>423.38</v>
      </c>
      <c r="AI26" s="82"/>
      <c r="AJ26" s="82"/>
    </row>
    <row r="27" spans="1:36" outlineLevel="1">
      <c r="A27" s="33"/>
      <c r="B27" s="39" t="s">
        <v>19</v>
      </c>
      <c r="C27" s="67" t="s">
        <v>102</v>
      </c>
      <c r="D27" s="36"/>
      <c r="E27" s="37">
        <f>APRIL!AJ55</f>
        <v>1743.6</v>
      </c>
      <c r="F27" s="80"/>
      <c r="G27" s="80"/>
      <c r="H27" s="80"/>
      <c r="I27" s="80">
        <v>1746.3</v>
      </c>
      <c r="J27" s="80">
        <v>1747.6</v>
      </c>
      <c r="K27" s="80">
        <v>1748.9</v>
      </c>
      <c r="L27" s="80"/>
      <c r="M27" s="80"/>
      <c r="N27" s="80"/>
      <c r="O27" s="80"/>
      <c r="P27" s="80">
        <v>1753</v>
      </c>
      <c r="Q27" s="80">
        <v>1754.5</v>
      </c>
      <c r="R27" s="80">
        <v>1755.8</v>
      </c>
      <c r="S27" s="80">
        <v>1757.3</v>
      </c>
      <c r="T27" s="80"/>
      <c r="U27" s="84"/>
      <c r="V27" s="84"/>
      <c r="W27" s="84">
        <v>1760.9</v>
      </c>
      <c r="X27" s="84"/>
      <c r="Y27" s="84"/>
      <c r="Z27" s="84"/>
      <c r="AA27" s="84"/>
      <c r="AB27" s="84"/>
      <c r="AC27" s="84"/>
      <c r="AD27" s="84"/>
      <c r="AE27" s="84"/>
      <c r="AF27" s="84">
        <v>1767.2</v>
      </c>
      <c r="AG27" s="84">
        <v>1768.5</v>
      </c>
      <c r="AH27" s="84">
        <v>1769.8</v>
      </c>
      <c r="AI27" s="84"/>
      <c r="AJ27" s="84"/>
    </row>
    <row r="28" spans="1:36" outlineLevel="1">
      <c r="A28" s="33"/>
      <c r="B28" s="64" t="s">
        <v>97</v>
      </c>
      <c r="C28" s="67" t="s">
        <v>102</v>
      </c>
      <c r="D28" s="36"/>
      <c r="E28" s="37">
        <f>APRIL!AJ56</f>
        <v>66.362555999999998</v>
      </c>
      <c r="F28" s="81"/>
      <c r="G28" s="81"/>
      <c r="H28" s="81"/>
      <c r="I28" s="81">
        <v>67.149000000000001</v>
      </c>
      <c r="J28" s="81">
        <v>67.420383999999999</v>
      </c>
      <c r="K28" s="81">
        <v>67.567807999999999</v>
      </c>
      <c r="L28" s="81"/>
      <c r="M28" s="81"/>
      <c r="N28" s="81"/>
      <c r="O28" s="81"/>
      <c r="P28" s="81">
        <v>68.616007999999994</v>
      </c>
      <c r="Q28" s="81">
        <v>68.851664</v>
      </c>
      <c r="R28" s="81">
        <v>69.055943999999997</v>
      </c>
      <c r="S28" s="81">
        <v>69.286848000000006</v>
      </c>
      <c r="T28" s="81"/>
      <c r="U28" s="86"/>
      <c r="V28" s="86"/>
      <c r="W28" s="86">
        <v>70.09</v>
      </c>
      <c r="X28" s="86"/>
      <c r="Y28" s="86"/>
      <c r="Z28" s="86"/>
      <c r="AA28" s="86"/>
      <c r="AB28" s="86"/>
      <c r="AC28" s="86"/>
      <c r="AD28" s="86"/>
      <c r="AE28" s="86"/>
      <c r="AF28" s="86">
        <v>71.630576000000005</v>
      </c>
      <c r="AG28" s="86">
        <v>71.835288000000006</v>
      </c>
      <c r="AH28" s="86">
        <v>72.037784000000002</v>
      </c>
      <c r="AI28" s="86"/>
      <c r="AJ28" s="82"/>
    </row>
    <row r="29" spans="1:36" outlineLevel="1">
      <c r="A29" s="33"/>
      <c r="B29" s="65" t="s">
        <v>56</v>
      </c>
      <c r="C29" s="67" t="s">
        <v>102</v>
      </c>
      <c r="D29" s="36"/>
      <c r="E29" s="37">
        <f>APRIL!AJ57</f>
        <v>68.567999999999998</v>
      </c>
      <c r="F29" s="79"/>
      <c r="G29" s="79"/>
      <c r="H29" s="79"/>
      <c r="I29" s="79">
        <v>68.738</v>
      </c>
      <c r="J29" s="79">
        <v>68.853999999999999</v>
      </c>
      <c r="K29" s="79">
        <v>69.052999999999997</v>
      </c>
      <c r="L29" s="79"/>
      <c r="M29" s="79"/>
      <c r="N29" s="79"/>
      <c r="O29" s="79"/>
      <c r="P29" s="79">
        <v>69.840999999999994</v>
      </c>
      <c r="Q29" s="79">
        <v>70.099000000000004</v>
      </c>
      <c r="R29" s="79">
        <v>70.28</v>
      </c>
      <c r="S29" s="79">
        <v>70.497</v>
      </c>
      <c r="T29" s="79"/>
      <c r="U29" s="85"/>
      <c r="V29" s="85"/>
      <c r="W29" s="85">
        <v>71.106999999999999</v>
      </c>
      <c r="X29" s="82"/>
      <c r="Y29" s="82"/>
      <c r="Z29" s="82"/>
      <c r="AA29" s="82"/>
      <c r="AB29" s="82"/>
      <c r="AC29" s="82"/>
      <c r="AD29" s="82"/>
      <c r="AE29" s="82"/>
      <c r="AF29" s="82">
        <v>72.33</v>
      </c>
      <c r="AG29" s="82">
        <v>72.536000000000001</v>
      </c>
      <c r="AH29" s="82">
        <v>72.744</v>
      </c>
      <c r="AI29" s="82"/>
      <c r="AJ29" s="82"/>
    </row>
    <row r="30" spans="1:36" outlineLevel="1">
      <c r="A30" s="33"/>
      <c r="B30" s="39" t="s">
        <v>20</v>
      </c>
      <c r="C30" s="67" t="s">
        <v>102</v>
      </c>
      <c r="D30" s="36"/>
      <c r="E30" s="37">
        <f>APRIL!AJ58</f>
        <v>860.99</v>
      </c>
      <c r="F30" s="79"/>
      <c r="G30" s="79"/>
      <c r="H30" s="79"/>
      <c r="I30" s="79">
        <v>862.16</v>
      </c>
      <c r="J30" s="79">
        <v>862.71</v>
      </c>
      <c r="K30" s="79">
        <v>863.32</v>
      </c>
      <c r="L30" s="79"/>
      <c r="M30" s="79"/>
      <c r="N30" s="79"/>
      <c r="O30" s="79"/>
      <c r="P30" s="79">
        <v>864.73</v>
      </c>
      <c r="Q30" s="79">
        <v>865.31</v>
      </c>
      <c r="R30" s="79">
        <v>865.85</v>
      </c>
      <c r="S30" s="79">
        <v>866.47</v>
      </c>
      <c r="T30" s="79"/>
      <c r="U30" s="85"/>
      <c r="V30" s="85"/>
      <c r="W30" s="85">
        <v>867.83</v>
      </c>
      <c r="X30" s="85"/>
      <c r="Y30" s="85"/>
      <c r="Z30" s="85"/>
      <c r="AA30" s="85"/>
      <c r="AB30" s="85"/>
      <c r="AC30" s="85"/>
      <c r="AD30" s="85"/>
      <c r="AE30" s="85"/>
      <c r="AF30" s="85">
        <v>870.56</v>
      </c>
      <c r="AG30" s="85">
        <v>871.13</v>
      </c>
      <c r="AH30" s="85">
        <v>871.71</v>
      </c>
      <c r="AI30" s="85"/>
      <c r="AJ30" s="85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7" outlineLevel="1">
      <c r="A33" s="33"/>
      <c r="B33" s="36" t="s">
        <v>23</v>
      </c>
      <c r="C33" s="36"/>
      <c r="D33" s="36"/>
      <c r="E33" s="36">
        <f t="shared" ref="E33:E58" si="0">E5</f>
        <v>5704.5370000000003</v>
      </c>
      <c r="F33" s="36">
        <f t="shared" ref="F33:F58" si="1">IF(F5=0,E33,F5)</f>
        <v>5704.5370000000003</v>
      </c>
      <c r="G33" s="36">
        <f t="shared" ref="G33:G58" si="2">IF(G5=0,F33,G5)</f>
        <v>5704.5370000000003</v>
      </c>
      <c r="H33" s="36">
        <f t="shared" ref="H33:H58" si="3">IF(H5=0,G33,H5)</f>
        <v>5704.5370000000003</v>
      </c>
      <c r="I33" s="36">
        <f t="shared" ref="I33:O48" si="4">IF(I5=0,H33,I5)</f>
        <v>5709.5029999999997</v>
      </c>
      <c r="J33" s="36">
        <f t="shared" si="4"/>
        <v>5713.0969999999998</v>
      </c>
      <c r="K33" s="36">
        <f t="shared" ref="K33:K58" si="5">IF(K5=0,J33,K5)</f>
        <v>5716.7349999999997</v>
      </c>
      <c r="L33" s="36">
        <f t="shared" ref="L33:L58" si="6">IF(L5=0,K33,L5)</f>
        <v>5716.7349999999997</v>
      </c>
      <c r="M33" s="36">
        <f t="shared" ref="M33:M58" si="7">IF(M5=0,L33,M5)</f>
        <v>5716.7349999999997</v>
      </c>
      <c r="N33" s="36">
        <f t="shared" ref="N33:N58" si="8">IF(N5=0,M33,N5)</f>
        <v>5716.7349999999997</v>
      </c>
      <c r="O33" s="36">
        <f t="shared" si="4"/>
        <v>5716.7349999999997</v>
      </c>
      <c r="P33" s="36">
        <f t="shared" ref="P33:P58" si="9">IF(P5=0,O33,P5)</f>
        <v>5723.1670000000004</v>
      </c>
      <c r="Q33" s="36">
        <f t="shared" ref="Q33:Q58" si="10">IF(Q5=0,P33,Q5)</f>
        <v>5727.1850000000004</v>
      </c>
      <c r="R33" s="36">
        <f t="shared" ref="R33:R58" si="11">IF(R5=0,Q33,R5)</f>
        <v>5730.7539999999999</v>
      </c>
      <c r="S33" s="36">
        <f t="shared" ref="S33:S58" si="12">IF(S5=0,R33,S5)</f>
        <v>5734.598</v>
      </c>
      <c r="T33" s="36">
        <f t="shared" ref="T33:AJ40" si="13">IF(T5=0,S33,T5)</f>
        <v>5734.598</v>
      </c>
      <c r="U33" s="36">
        <f t="shared" ref="U33:X48" si="14">IF(U5=0,T33,U5)</f>
        <v>5734.598</v>
      </c>
      <c r="V33" s="36">
        <f t="shared" si="14"/>
        <v>5734.598</v>
      </c>
      <c r="W33" s="36">
        <f t="shared" si="14"/>
        <v>5734.598</v>
      </c>
      <c r="X33" s="36">
        <f t="shared" si="14"/>
        <v>5734.598</v>
      </c>
      <c r="Y33" s="36">
        <f t="shared" si="13"/>
        <v>5734.598</v>
      </c>
      <c r="Z33" s="36">
        <f t="shared" si="13"/>
        <v>5734.598</v>
      </c>
      <c r="AA33" s="36">
        <f t="shared" si="13"/>
        <v>5734.598</v>
      </c>
      <c r="AB33" s="36">
        <f t="shared" si="13"/>
        <v>5734.598</v>
      </c>
      <c r="AC33" s="36">
        <f t="shared" si="13"/>
        <v>5734.598</v>
      </c>
      <c r="AD33" s="36">
        <f t="shared" si="13"/>
        <v>5734.598</v>
      </c>
      <c r="AE33" s="36">
        <f t="shared" si="13"/>
        <v>5734.598</v>
      </c>
      <c r="AF33" s="36">
        <f t="shared" si="13"/>
        <v>5751.0720000000001</v>
      </c>
      <c r="AG33" s="36">
        <f t="shared" si="13"/>
        <v>5754.5</v>
      </c>
      <c r="AH33" s="36">
        <f t="shared" si="13"/>
        <v>5758.5280000000002</v>
      </c>
      <c r="AI33" s="36">
        <f t="shared" si="13"/>
        <v>5758.5280000000002</v>
      </c>
      <c r="AJ33" s="36">
        <f t="shared" si="13"/>
        <v>5758.5280000000002</v>
      </c>
      <c r="AK33" s="6">
        <v>4806.6040000000003</v>
      </c>
    </row>
    <row r="34" spans="1:37" outlineLevel="1">
      <c r="A34" s="33"/>
      <c r="B34" s="36" t="s">
        <v>24</v>
      </c>
      <c r="C34" s="36"/>
      <c r="D34" s="36"/>
      <c r="E34" s="36">
        <f t="shared" si="0"/>
        <v>1116.5909999999999</v>
      </c>
      <c r="F34" s="36">
        <f t="shared" si="1"/>
        <v>1116.5909999999999</v>
      </c>
      <c r="G34" s="36">
        <f t="shared" si="2"/>
        <v>1116.5909999999999</v>
      </c>
      <c r="H34" s="36">
        <f t="shared" si="3"/>
        <v>1116.5909999999999</v>
      </c>
      <c r="I34" s="36">
        <f t="shared" si="4"/>
        <v>1116.8920000000001</v>
      </c>
      <c r="J34" s="36">
        <f t="shared" si="4"/>
        <v>1118.173</v>
      </c>
      <c r="K34" s="36">
        <f t="shared" si="5"/>
        <v>1118.9290000000001</v>
      </c>
      <c r="L34" s="36">
        <f t="shared" si="6"/>
        <v>1118.9290000000001</v>
      </c>
      <c r="M34" s="36">
        <f t="shared" si="7"/>
        <v>1118.9290000000001</v>
      </c>
      <c r="N34" s="36">
        <f t="shared" si="8"/>
        <v>1118.9290000000001</v>
      </c>
      <c r="O34" s="36">
        <f t="shared" si="4"/>
        <v>1118.9290000000001</v>
      </c>
      <c r="P34" s="36">
        <f t="shared" si="9"/>
        <v>1120.1880000000001</v>
      </c>
      <c r="Q34" s="36">
        <f t="shared" si="10"/>
        <v>1120.8130000000001</v>
      </c>
      <c r="R34" s="36">
        <f t="shared" si="11"/>
        <v>1121.607</v>
      </c>
      <c r="S34" s="36">
        <f t="shared" si="12"/>
        <v>1122.471</v>
      </c>
      <c r="T34" s="36">
        <f t="shared" si="13"/>
        <v>1122.471</v>
      </c>
      <c r="U34" s="36">
        <f t="shared" si="14"/>
        <v>1122.471</v>
      </c>
      <c r="V34" s="36">
        <f t="shared" si="14"/>
        <v>1122.471</v>
      </c>
      <c r="W34" s="36">
        <f t="shared" si="14"/>
        <v>1122.471</v>
      </c>
      <c r="X34" s="36">
        <f t="shared" si="14"/>
        <v>1122.471</v>
      </c>
      <c r="Y34" s="36">
        <f t="shared" si="13"/>
        <v>1122.471</v>
      </c>
      <c r="Z34" s="36">
        <f t="shared" si="13"/>
        <v>1122.471</v>
      </c>
      <c r="AA34" s="36">
        <f t="shared" si="13"/>
        <v>1122.471</v>
      </c>
      <c r="AB34" s="36">
        <f t="shared" si="13"/>
        <v>1122.471</v>
      </c>
      <c r="AC34" s="36">
        <f t="shared" si="13"/>
        <v>1122.471</v>
      </c>
      <c r="AD34" s="36">
        <f t="shared" si="13"/>
        <v>1122.471</v>
      </c>
      <c r="AE34" s="36">
        <f t="shared" si="13"/>
        <v>1122.471</v>
      </c>
      <c r="AF34" s="36">
        <f t="shared" si="13"/>
        <v>1125.9290000000001</v>
      </c>
      <c r="AG34" s="36">
        <f t="shared" si="13"/>
        <v>1126.5650000000001</v>
      </c>
      <c r="AH34" s="36">
        <f t="shared" si="13"/>
        <v>1127.394</v>
      </c>
      <c r="AI34" s="36">
        <f t="shared" si="13"/>
        <v>1127.394</v>
      </c>
      <c r="AJ34" s="36">
        <f t="shared" si="13"/>
        <v>1127.394</v>
      </c>
      <c r="AK34" s="6">
        <v>938.33100000000002</v>
      </c>
    </row>
    <row r="35" spans="1:37" outlineLevel="1">
      <c r="A35" s="33"/>
      <c r="B35" s="39" t="s">
        <v>2</v>
      </c>
      <c r="C35" s="36"/>
      <c r="D35" s="36"/>
      <c r="E35" s="36">
        <f t="shared" si="0"/>
        <v>15025</v>
      </c>
      <c r="F35" s="36">
        <f t="shared" si="1"/>
        <v>15025</v>
      </c>
      <c r="G35" s="36">
        <f t="shared" si="2"/>
        <v>15025</v>
      </c>
      <c r="H35" s="36">
        <f t="shared" si="3"/>
        <v>15025</v>
      </c>
      <c r="I35" s="36">
        <f t="shared" si="4"/>
        <v>15043</v>
      </c>
      <c r="J35" s="36">
        <f t="shared" si="4"/>
        <v>15057</v>
      </c>
      <c r="K35" s="36">
        <f t="shared" si="5"/>
        <v>15071</v>
      </c>
      <c r="L35" s="36">
        <f t="shared" si="6"/>
        <v>15071</v>
      </c>
      <c r="M35" s="36">
        <f t="shared" si="7"/>
        <v>15071</v>
      </c>
      <c r="N35" s="36">
        <f t="shared" si="8"/>
        <v>15071</v>
      </c>
      <c r="O35" s="36">
        <f t="shared" si="4"/>
        <v>15071</v>
      </c>
      <c r="P35" s="36">
        <f t="shared" si="9"/>
        <v>15094</v>
      </c>
      <c r="Q35" s="36">
        <f t="shared" si="10"/>
        <v>15109</v>
      </c>
      <c r="R35" s="36">
        <f t="shared" si="11"/>
        <v>15123</v>
      </c>
      <c r="S35" s="36">
        <f t="shared" si="12"/>
        <v>15138</v>
      </c>
      <c r="T35" s="36">
        <f t="shared" si="13"/>
        <v>15138</v>
      </c>
      <c r="U35" s="36">
        <f t="shared" si="14"/>
        <v>15138</v>
      </c>
      <c r="V35" s="36">
        <f t="shared" si="14"/>
        <v>15138</v>
      </c>
      <c r="W35" s="36">
        <f t="shared" si="14"/>
        <v>15138</v>
      </c>
      <c r="X35" s="36">
        <f t="shared" si="14"/>
        <v>15138</v>
      </c>
      <c r="Y35" s="36">
        <f t="shared" si="13"/>
        <v>15138</v>
      </c>
      <c r="Z35" s="36">
        <f t="shared" si="13"/>
        <v>15138</v>
      </c>
      <c r="AA35" s="36">
        <f t="shared" si="13"/>
        <v>15138</v>
      </c>
      <c r="AB35" s="36">
        <f t="shared" si="13"/>
        <v>15138</v>
      </c>
      <c r="AC35" s="36">
        <f t="shared" si="13"/>
        <v>15138</v>
      </c>
      <c r="AD35" s="36">
        <f t="shared" si="13"/>
        <v>15138</v>
      </c>
      <c r="AE35" s="36">
        <f t="shared" si="13"/>
        <v>15138</v>
      </c>
      <c r="AF35" s="36">
        <f t="shared" si="13"/>
        <v>15200</v>
      </c>
      <c r="AG35" s="36">
        <f t="shared" si="13"/>
        <v>15212</v>
      </c>
      <c r="AH35" s="36">
        <f t="shared" si="13"/>
        <v>15228</v>
      </c>
      <c r="AI35" s="36">
        <f t="shared" si="13"/>
        <v>15228</v>
      </c>
      <c r="AJ35" s="36">
        <f t="shared" si="13"/>
        <v>15228</v>
      </c>
      <c r="AK35" s="6">
        <v>11653</v>
      </c>
    </row>
    <row r="36" spans="1:37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2"/>
        <v>23921</v>
      </c>
      <c r="H36" s="36">
        <f t="shared" si="3"/>
        <v>23921</v>
      </c>
      <c r="I36" s="36">
        <f t="shared" si="4"/>
        <v>23921</v>
      </c>
      <c r="J36" s="36">
        <f t="shared" si="4"/>
        <v>23921</v>
      </c>
      <c r="K36" s="36">
        <f t="shared" si="5"/>
        <v>23921</v>
      </c>
      <c r="L36" s="36">
        <f t="shared" si="6"/>
        <v>23921</v>
      </c>
      <c r="M36" s="36">
        <f t="shared" si="7"/>
        <v>23921</v>
      </c>
      <c r="N36" s="36">
        <f t="shared" si="8"/>
        <v>23921</v>
      </c>
      <c r="O36" s="36">
        <f t="shared" si="4"/>
        <v>23921</v>
      </c>
      <c r="P36" s="36">
        <f t="shared" si="9"/>
        <v>23921</v>
      </c>
      <c r="Q36" s="36">
        <f t="shared" si="10"/>
        <v>23921</v>
      </c>
      <c r="R36" s="36">
        <f t="shared" si="11"/>
        <v>23921</v>
      </c>
      <c r="S36" s="36">
        <f t="shared" si="12"/>
        <v>23921</v>
      </c>
      <c r="T36" s="36">
        <f t="shared" si="13"/>
        <v>23921</v>
      </c>
      <c r="U36" s="36">
        <f t="shared" si="14"/>
        <v>23921</v>
      </c>
      <c r="V36" s="36">
        <f t="shared" si="14"/>
        <v>23921</v>
      </c>
      <c r="W36" s="36">
        <f t="shared" si="14"/>
        <v>23921</v>
      </c>
      <c r="X36" s="36">
        <f t="shared" si="14"/>
        <v>23921</v>
      </c>
      <c r="Y36" s="36">
        <f t="shared" si="13"/>
        <v>23921</v>
      </c>
      <c r="Z36" s="36">
        <f t="shared" si="13"/>
        <v>23921</v>
      </c>
      <c r="AA36" s="36">
        <f t="shared" si="13"/>
        <v>23921</v>
      </c>
      <c r="AB36" s="36">
        <f t="shared" si="13"/>
        <v>23921</v>
      </c>
      <c r="AC36" s="36">
        <f t="shared" si="13"/>
        <v>23921</v>
      </c>
      <c r="AD36" s="36">
        <f t="shared" si="13"/>
        <v>23921</v>
      </c>
      <c r="AE36" s="36">
        <f t="shared" si="13"/>
        <v>23921</v>
      </c>
      <c r="AF36" s="36">
        <f t="shared" si="13"/>
        <v>23921</v>
      </c>
      <c r="AG36" s="36">
        <f t="shared" si="13"/>
        <v>23921</v>
      </c>
      <c r="AH36" s="36">
        <f t="shared" si="13"/>
        <v>23921</v>
      </c>
      <c r="AI36" s="36">
        <f t="shared" si="13"/>
        <v>23921</v>
      </c>
      <c r="AJ36" s="36">
        <f t="shared" si="13"/>
        <v>23921</v>
      </c>
      <c r="AK36" s="6">
        <v>0</v>
      </c>
    </row>
    <row r="37" spans="1:37" outlineLevel="1">
      <c r="A37" s="33"/>
      <c r="B37" s="39" t="s">
        <v>10</v>
      </c>
      <c r="C37" s="36"/>
      <c r="D37" s="36"/>
      <c r="E37" s="36">
        <f t="shared" si="0"/>
        <v>2544.5</v>
      </c>
      <c r="F37" s="36">
        <f t="shared" si="1"/>
        <v>2544.5</v>
      </c>
      <c r="G37" s="36">
        <f t="shared" si="2"/>
        <v>2544.5</v>
      </c>
      <c r="H37" s="36">
        <f t="shared" si="3"/>
        <v>2544.5</v>
      </c>
      <c r="I37" s="36">
        <f t="shared" si="4"/>
        <v>2545.3000000000002</v>
      </c>
      <c r="J37" s="36">
        <f t="shared" si="4"/>
        <v>2547.5</v>
      </c>
      <c r="K37" s="36">
        <f t="shared" si="5"/>
        <v>2549.6</v>
      </c>
      <c r="L37" s="36">
        <f t="shared" si="6"/>
        <v>2549.6</v>
      </c>
      <c r="M37" s="36">
        <f t="shared" si="7"/>
        <v>2549.6</v>
      </c>
      <c r="N37" s="36">
        <f t="shared" si="8"/>
        <v>2549.6</v>
      </c>
      <c r="O37" s="36">
        <f t="shared" si="4"/>
        <v>2549.6</v>
      </c>
      <c r="P37" s="36">
        <f t="shared" si="9"/>
        <v>2550.6</v>
      </c>
      <c r="Q37" s="36">
        <f t="shared" si="10"/>
        <v>2552.5</v>
      </c>
      <c r="R37" s="36">
        <f t="shared" si="11"/>
        <v>2554.9</v>
      </c>
      <c r="S37" s="36">
        <f t="shared" si="12"/>
        <v>2557.1999999999998</v>
      </c>
      <c r="T37" s="36">
        <f t="shared" si="13"/>
        <v>2557.1999999999998</v>
      </c>
      <c r="U37" s="36">
        <f t="shared" si="14"/>
        <v>2557.1999999999998</v>
      </c>
      <c r="V37" s="36">
        <f t="shared" si="14"/>
        <v>2557.1999999999998</v>
      </c>
      <c r="W37" s="36">
        <f t="shared" si="14"/>
        <v>2559</v>
      </c>
      <c r="X37" s="36">
        <f t="shared" si="14"/>
        <v>2559</v>
      </c>
      <c r="Y37" s="36">
        <f t="shared" si="13"/>
        <v>2559</v>
      </c>
      <c r="Z37" s="36">
        <f t="shared" si="13"/>
        <v>2559</v>
      </c>
      <c r="AA37" s="36">
        <f t="shared" si="13"/>
        <v>2559</v>
      </c>
      <c r="AB37" s="36">
        <f t="shared" si="13"/>
        <v>2559</v>
      </c>
      <c r="AC37" s="36">
        <f t="shared" si="13"/>
        <v>2559</v>
      </c>
      <c r="AD37" s="36">
        <f t="shared" si="13"/>
        <v>2559</v>
      </c>
      <c r="AE37" s="36">
        <f t="shared" si="13"/>
        <v>2559</v>
      </c>
      <c r="AF37" s="36">
        <f t="shared" si="13"/>
        <v>2559.5</v>
      </c>
      <c r="AG37" s="36">
        <f t="shared" si="13"/>
        <v>2561</v>
      </c>
      <c r="AH37" s="36">
        <f t="shared" si="13"/>
        <v>2563.6999999999998</v>
      </c>
      <c r="AI37" s="36">
        <f t="shared" si="13"/>
        <v>2563.6999999999998</v>
      </c>
      <c r="AJ37" s="36">
        <f t="shared" si="13"/>
        <v>2563.6999999999998</v>
      </c>
      <c r="AK37" s="6">
        <v>2009</v>
      </c>
    </row>
    <row r="38" spans="1:37" outlineLevel="1">
      <c r="A38" s="33"/>
      <c r="B38" s="61" t="s">
        <v>26</v>
      </c>
      <c r="C38" s="36"/>
      <c r="D38" s="36"/>
      <c r="E38" s="36">
        <f t="shared" si="0"/>
        <v>1234.3</v>
      </c>
      <c r="F38" s="36">
        <f t="shared" si="1"/>
        <v>1234.3</v>
      </c>
      <c r="G38" s="36">
        <f t="shared" si="2"/>
        <v>1234.3</v>
      </c>
      <c r="H38" s="36">
        <f t="shared" si="3"/>
        <v>1234.3</v>
      </c>
      <c r="I38" s="36">
        <f t="shared" si="4"/>
        <v>1234.8</v>
      </c>
      <c r="J38" s="36">
        <f t="shared" si="4"/>
        <v>1236.2</v>
      </c>
      <c r="K38" s="36">
        <f t="shared" si="5"/>
        <v>1237.5</v>
      </c>
      <c r="L38" s="36">
        <f t="shared" si="6"/>
        <v>1237.5</v>
      </c>
      <c r="M38" s="36">
        <f t="shared" si="7"/>
        <v>1237.5</v>
      </c>
      <c r="N38" s="36">
        <f t="shared" si="8"/>
        <v>1237.5</v>
      </c>
      <c r="O38" s="36">
        <f t="shared" si="4"/>
        <v>1237.5</v>
      </c>
      <c r="P38" s="36">
        <f t="shared" si="9"/>
        <v>1237.9000000000001</v>
      </c>
      <c r="Q38" s="36">
        <f t="shared" si="10"/>
        <v>1238.9000000000001</v>
      </c>
      <c r="R38" s="36">
        <f t="shared" si="11"/>
        <v>1240.5</v>
      </c>
      <c r="S38" s="36">
        <f t="shared" si="12"/>
        <v>1242</v>
      </c>
      <c r="T38" s="36">
        <f t="shared" si="13"/>
        <v>1242</v>
      </c>
      <c r="U38" s="36">
        <f t="shared" si="14"/>
        <v>1242</v>
      </c>
      <c r="V38" s="36">
        <f t="shared" si="14"/>
        <v>1242</v>
      </c>
      <c r="W38" s="36">
        <f t="shared" si="14"/>
        <v>1242.9000000000001</v>
      </c>
      <c r="X38" s="36">
        <f t="shared" si="14"/>
        <v>1242.9000000000001</v>
      </c>
      <c r="Y38" s="36">
        <f t="shared" si="13"/>
        <v>1242.9000000000001</v>
      </c>
      <c r="Z38" s="36">
        <f t="shared" si="13"/>
        <v>1242.9000000000001</v>
      </c>
      <c r="AA38" s="36">
        <f t="shared" si="13"/>
        <v>1242.9000000000001</v>
      </c>
      <c r="AB38" s="36">
        <f t="shared" si="13"/>
        <v>1242.9000000000001</v>
      </c>
      <c r="AC38" s="36">
        <f t="shared" si="13"/>
        <v>1242.9000000000001</v>
      </c>
      <c r="AD38" s="36">
        <f t="shared" si="13"/>
        <v>1242.9000000000001</v>
      </c>
      <c r="AE38" s="36">
        <f t="shared" si="13"/>
        <v>1242.9000000000001</v>
      </c>
      <c r="AF38" s="36">
        <f t="shared" si="13"/>
        <v>1243.2</v>
      </c>
      <c r="AG38" s="36">
        <f t="shared" si="13"/>
        <v>1244</v>
      </c>
      <c r="AH38" s="36">
        <f t="shared" si="13"/>
        <v>1245.7</v>
      </c>
      <c r="AI38" s="36">
        <f t="shared" si="13"/>
        <v>1245.7</v>
      </c>
      <c r="AJ38" s="36">
        <f t="shared" si="13"/>
        <v>1245.7</v>
      </c>
      <c r="AK38" s="6">
        <v>890.7</v>
      </c>
    </row>
    <row r="39" spans="1:37" outlineLevel="1">
      <c r="A39" s="33"/>
      <c r="B39" s="61" t="s">
        <v>11</v>
      </c>
      <c r="C39" s="36"/>
      <c r="D39" s="36"/>
      <c r="E39" s="36">
        <f t="shared" si="0"/>
        <v>158.61000000000001</v>
      </c>
      <c r="F39" s="36">
        <f t="shared" si="1"/>
        <v>158.61000000000001</v>
      </c>
      <c r="G39" s="36">
        <f t="shared" si="2"/>
        <v>158.61000000000001</v>
      </c>
      <c r="H39" s="36">
        <f t="shared" si="3"/>
        <v>158.61000000000001</v>
      </c>
      <c r="I39" s="36">
        <f t="shared" si="4"/>
        <v>158.66</v>
      </c>
      <c r="J39" s="36">
        <f t="shared" si="4"/>
        <v>158.76</v>
      </c>
      <c r="K39" s="36">
        <f t="shared" si="5"/>
        <v>158.83000000000001</v>
      </c>
      <c r="L39" s="36">
        <f t="shared" si="6"/>
        <v>158.83000000000001</v>
      </c>
      <c r="M39" s="36">
        <f t="shared" si="7"/>
        <v>158.83000000000001</v>
      </c>
      <c r="N39" s="36">
        <f t="shared" si="8"/>
        <v>158.83000000000001</v>
      </c>
      <c r="O39" s="36">
        <f t="shared" si="4"/>
        <v>158.83000000000001</v>
      </c>
      <c r="P39" s="36">
        <f t="shared" si="9"/>
        <v>158.93</v>
      </c>
      <c r="Q39" s="36">
        <f t="shared" si="10"/>
        <v>159.06</v>
      </c>
      <c r="R39" s="36">
        <f t="shared" si="11"/>
        <v>159.13</v>
      </c>
      <c r="S39" s="36">
        <f t="shared" si="12"/>
        <v>159.22</v>
      </c>
      <c r="T39" s="36">
        <f t="shared" si="13"/>
        <v>159.22</v>
      </c>
      <c r="U39" s="36">
        <f t="shared" si="14"/>
        <v>159.22</v>
      </c>
      <c r="V39" s="36">
        <f t="shared" si="14"/>
        <v>159.22</v>
      </c>
      <c r="W39" s="36">
        <f t="shared" si="14"/>
        <v>159.41</v>
      </c>
      <c r="X39" s="36">
        <f t="shared" si="14"/>
        <v>159.41</v>
      </c>
      <c r="Y39" s="36">
        <f t="shared" si="13"/>
        <v>159.41</v>
      </c>
      <c r="Z39" s="36">
        <f t="shared" si="13"/>
        <v>159.41</v>
      </c>
      <c r="AA39" s="36">
        <f t="shared" si="13"/>
        <v>159.41</v>
      </c>
      <c r="AB39" s="36">
        <f t="shared" si="13"/>
        <v>159.41</v>
      </c>
      <c r="AC39" s="36">
        <f t="shared" si="13"/>
        <v>159.41</v>
      </c>
      <c r="AD39" s="36">
        <f t="shared" si="13"/>
        <v>159.41</v>
      </c>
      <c r="AE39" s="36">
        <f t="shared" si="13"/>
        <v>159.41</v>
      </c>
      <c r="AF39" s="36">
        <f t="shared" si="13"/>
        <v>159.47</v>
      </c>
      <c r="AG39" s="36">
        <f t="shared" si="13"/>
        <v>159.58000000000001</v>
      </c>
      <c r="AH39" s="36">
        <f t="shared" si="13"/>
        <v>159.68</v>
      </c>
      <c r="AI39" s="36">
        <f t="shared" si="13"/>
        <v>159.68</v>
      </c>
      <c r="AJ39" s="36">
        <f t="shared" si="13"/>
        <v>159.68</v>
      </c>
      <c r="AK39" s="6">
        <v>140.16</v>
      </c>
    </row>
    <row r="40" spans="1:37" outlineLevel="1">
      <c r="A40" s="33"/>
      <c r="B40" s="62" t="s">
        <v>44</v>
      </c>
      <c r="C40" s="36"/>
      <c r="D40" s="36"/>
      <c r="E40" s="36">
        <f t="shared" si="0"/>
        <v>44.308999999999997</v>
      </c>
      <c r="F40" s="36">
        <f t="shared" si="1"/>
        <v>44.308999999999997</v>
      </c>
      <c r="G40" s="36">
        <f t="shared" si="2"/>
        <v>44.308999999999997</v>
      </c>
      <c r="H40" s="36">
        <f t="shared" si="3"/>
        <v>44.308999999999997</v>
      </c>
      <c r="I40" s="36">
        <f t="shared" si="4"/>
        <v>44.451000000000001</v>
      </c>
      <c r="J40" s="36">
        <f t="shared" si="4"/>
        <v>44.689</v>
      </c>
      <c r="K40" s="36">
        <f t="shared" si="5"/>
        <v>44.795999999999999</v>
      </c>
      <c r="L40" s="36">
        <f t="shared" si="6"/>
        <v>44.795999999999999</v>
      </c>
      <c r="M40" s="36">
        <f t="shared" si="7"/>
        <v>44.795999999999999</v>
      </c>
      <c r="N40" s="36">
        <f t="shared" si="8"/>
        <v>44.795999999999999</v>
      </c>
      <c r="O40" s="36">
        <f t="shared" si="4"/>
        <v>44.795999999999999</v>
      </c>
      <c r="P40" s="36">
        <f t="shared" si="9"/>
        <v>44.99</v>
      </c>
      <c r="Q40" s="36">
        <f t="shared" si="10"/>
        <v>45.292000000000002</v>
      </c>
      <c r="R40" s="36">
        <f t="shared" si="11"/>
        <v>45.53</v>
      </c>
      <c r="S40" s="36">
        <f t="shared" si="12"/>
        <v>45.78</v>
      </c>
      <c r="T40" s="36">
        <f t="shared" si="13"/>
        <v>45.78</v>
      </c>
      <c r="U40" s="36">
        <f t="shared" si="14"/>
        <v>45.78</v>
      </c>
      <c r="V40" s="36">
        <f t="shared" si="14"/>
        <v>45.78</v>
      </c>
      <c r="W40" s="36">
        <f t="shared" si="14"/>
        <v>45.869</v>
      </c>
      <c r="X40" s="36">
        <f t="shared" si="14"/>
        <v>45.869</v>
      </c>
      <c r="Y40" s="36">
        <f t="shared" si="13"/>
        <v>45.869</v>
      </c>
      <c r="Z40" s="36">
        <f t="shared" si="13"/>
        <v>45.869</v>
      </c>
      <c r="AA40" s="36">
        <f t="shared" si="13"/>
        <v>45.869</v>
      </c>
      <c r="AB40" s="36">
        <f t="shared" si="13"/>
        <v>45.869</v>
      </c>
      <c r="AC40" s="36">
        <f t="shared" si="13"/>
        <v>45.869</v>
      </c>
      <c r="AD40" s="36">
        <f t="shared" si="13"/>
        <v>45.869</v>
      </c>
      <c r="AE40" s="36">
        <f t="shared" si="13"/>
        <v>45.869</v>
      </c>
      <c r="AF40" s="36">
        <f t="shared" si="13"/>
        <v>45.962000000000003</v>
      </c>
      <c r="AG40" s="36">
        <f t="shared" si="13"/>
        <v>45.968000000000004</v>
      </c>
      <c r="AH40" s="36">
        <f t="shared" si="13"/>
        <v>45.973999999999997</v>
      </c>
      <c r="AI40" s="36">
        <f t="shared" si="13"/>
        <v>45.973999999999997</v>
      </c>
      <c r="AJ40" s="36">
        <f t="shared" si="13"/>
        <v>45.973999999999997</v>
      </c>
      <c r="AK40" s="6">
        <v>13.627000000000001</v>
      </c>
    </row>
    <row r="41" spans="1:37" outlineLevel="1">
      <c r="A41" s="33"/>
      <c r="B41" s="62" t="s">
        <v>43</v>
      </c>
      <c r="C41" s="36"/>
      <c r="D41" s="36"/>
      <c r="E41" s="36">
        <f t="shared" si="0"/>
        <v>2.9552999999999998</v>
      </c>
      <c r="F41" s="36">
        <f t="shared" si="1"/>
        <v>2.9552999999999998</v>
      </c>
      <c r="G41" s="36">
        <f t="shared" si="2"/>
        <v>2.9552999999999998</v>
      </c>
      <c r="H41" s="36">
        <f t="shared" si="3"/>
        <v>2.9552999999999998</v>
      </c>
      <c r="I41" s="36">
        <f t="shared" si="4"/>
        <v>2.9613999999999998</v>
      </c>
      <c r="J41" s="36">
        <f t="shared" si="4"/>
        <v>2.9655999999999998</v>
      </c>
      <c r="K41" s="36">
        <f t="shared" si="5"/>
        <v>2.9882</v>
      </c>
      <c r="L41" s="36">
        <f t="shared" si="6"/>
        <v>2.9882</v>
      </c>
      <c r="M41" s="36">
        <f t="shared" si="7"/>
        <v>2.9882</v>
      </c>
      <c r="N41" s="36">
        <f t="shared" si="8"/>
        <v>2.9882</v>
      </c>
      <c r="O41" s="36">
        <f t="shared" si="4"/>
        <v>2.9882</v>
      </c>
      <c r="P41" s="36">
        <f t="shared" si="9"/>
        <v>2.996</v>
      </c>
      <c r="Q41" s="36">
        <f t="shared" si="10"/>
        <v>3.0072999999999999</v>
      </c>
      <c r="R41" s="36">
        <f t="shared" si="11"/>
        <v>3.0323000000000002</v>
      </c>
      <c r="S41" s="36">
        <f t="shared" si="12"/>
        <v>3.0383</v>
      </c>
      <c r="T41" s="36">
        <f t="shared" ref="T41:AJ51" si="15">IF(T13=0,S41,T13)</f>
        <v>3.0383</v>
      </c>
      <c r="U41" s="36">
        <f t="shared" si="14"/>
        <v>3.0383</v>
      </c>
      <c r="V41" s="36">
        <f t="shared" si="14"/>
        <v>3.0383</v>
      </c>
      <c r="W41" s="36">
        <f t="shared" si="14"/>
        <v>3.04</v>
      </c>
      <c r="X41" s="36">
        <f t="shared" si="14"/>
        <v>3.04</v>
      </c>
      <c r="Y41" s="36">
        <f t="shared" si="15"/>
        <v>3.04</v>
      </c>
      <c r="Z41" s="36">
        <f t="shared" si="15"/>
        <v>3.04</v>
      </c>
      <c r="AA41" s="36">
        <f t="shared" si="15"/>
        <v>3.04</v>
      </c>
      <c r="AB41" s="36">
        <f t="shared" si="15"/>
        <v>3.04</v>
      </c>
      <c r="AC41" s="36">
        <f t="shared" si="15"/>
        <v>3.04</v>
      </c>
      <c r="AD41" s="36">
        <f t="shared" si="15"/>
        <v>3.04</v>
      </c>
      <c r="AE41" s="36">
        <f t="shared" si="15"/>
        <v>3.04</v>
      </c>
      <c r="AF41" s="36">
        <f t="shared" si="15"/>
        <v>3.0579000000000001</v>
      </c>
      <c r="AG41" s="36">
        <f t="shared" si="15"/>
        <v>3.0594000000000001</v>
      </c>
      <c r="AH41" s="36">
        <f t="shared" si="15"/>
        <v>3.0609000000000002</v>
      </c>
      <c r="AI41" s="36">
        <f t="shared" si="15"/>
        <v>3.0609000000000002</v>
      </c>
      <c r="AJ41" s="36">
        <f t="shared" si="15"/>
        <v>3.0609000000000002</v>
      </c>
      <c r="AK41" s="6">
        <v>0.81499999999999995</v>
      </c>
    </row>
    <row r="42" spans="1:37" outlineLevel="1">
      <c r="A42" s="33"/>
      <c r="B42" s="39" t="s">
        <v>1</v>
      </c>
      <c r="C42" s="36"/>
      <c r="D42" s="36"/>
      <c r="E42" s="36">
        <f t="shared" si="0"/>
        <v>752.57</v>
      </c>
      <c r="F42" s="36">
        <f t="shared" si="1"/>
        <v>752.57</v>
      </c>
      <c r="G42" s="36">
        <f t="shared" si="2"/>
        <v>752.57</v>
      </c>
      <c r="H42" s="36">
        <f t="shared" si="3"/>
        <v>752.57</v>
      </c>
      <c r="I42" s="36">
        <f t="shared" si="4"/>
        <v>753.58</v>
      </c>
      <c r="J42" s="36">
        <f t="shared" si="4"/>
        <v>754.05</v>
      </c>
      <c r="K42" s="36">
        <f t="shared" si="5"/>
        <v>754.55</v>
      </c>
      <c r="L42" s="36">
        <f t="shared" si="6"/>
        <v>754.55</v>
      </c>
      <c r="M42" s="36">
        <f t="shared" si="7"/>
        <v>754.55</v>
      </c>
      <c r="N42" s="36">
        <f t="shared" si="8"/>
        <v>754.55</v>
      </c>
      <c r="O42" s="36">
        <f t="shared" si="4"/>
        <v>754.55</v>
      </c>
      <c r="P42" s="36">
        <f t="shared" si="9"/>
        <v>756.17</v>
      </c>
      <c r="Q42" s="36">
        <f t="shared" si="10"/>
        <v>756.64</v>
      </c>
      <c r="R42" s="36">
        <f t="shared" si="11"/>
        <v>756.98</v>
      </c>
      <c r="S42" s="36">
        <f t="shared" si="12"/>
        <v>757.43</v>
      </c>
      <c r="T42" s="36">
        <f t="shared" si="15"/>
        <v>757.43</v>
      </c>
      <c r="U42" s="36">
        <f t="shared" si="14"/>
        <v>757.43</v>
      </c>
      <c r="V42" s="36">
        <f t="shared" si="14"/>
        <v>757.43</v>
      </c>
      <c r="W42" s="36">
        <f t="shared" si="14"/>
        <v>759.52</v>
      </c>
      <c r="X42" s="36">
        <f t="shared" si="14"/>
        <v>759.52</v>
      </c>
      <c r="Y42" s="36">
        <f t="shared" si="15"/>
        <v>759.52</v>
      </c>
      <c r="Z42" s="36">
        <f t="shared" si="15"/>
        <v>759.52</v>
      </c>
      <c r="AA42" s="36">
        <f t="shared" si="15"/>
        <v>759.52</v>
      </c>
      <c r="AB42" s="36">
        <f t="shared" si="15"/>
        <v>759.52</v>
      </c>
      <c r="AC42" s="36">
        <f t="shared" si="15"/>
        <v>759.52</v>
      </c>
      <c r="AD42" s="36">
        <f t="shared" si="15"/>
        <v>759.52</v>
      </c>
      <c r="AE42" s="36">
        <f t="shared" si="15"/>
        <v>759.52</v>
      </c>
      <c r="AF42" s="36">
        <f t="shared" si="15"/>
        <v>761.04</v>
      </c>
      <c r="AG42" s="36">
        <f t="shared" si="15"/>
        <v>761.53</v>
      </c>
      <c r="AH42" s="36">
        <f t="shared" si="15"/>
        <v>762.08</v>
      </c>
      <c r="AI42" s="36">
        <f t="shared" si="15"/>
        <v>762.08</v>
      </c>
      <c r="AJ42" s="36">
        <f t="shared" si="15"/>
        <v>762.08</v>
      </c>
      <c r="AK42" s="6">
        <v>633.17999999999995</v>
      </c>
    </row>
    <row r="43" spans="1:37" outlineLevel="1">
      <c r="A43" s="33"/>
      <c r="B43" s="39" t="s">
        <v>41</v>
      </c>
      <c r="C43" s="36"/>
      <c r="D43" s="36"/>
      <c r="E43" s="36">
        <f t="shared" si="0"/>
        <v>676.51</v>
      </c>
      <c r="F43" s="36">
        <f t="shared" si="1"/>
        <v>676.51</v>
      </c>
      <c r="G43" s="36">
        <f t="shared" si="2"/>
        <v>676.51</v>
      </c>
      <c r="H43" s="36">
        <f t="shared" si="3"/>
        <v>676.51</v>
      </c>
      <c r="I43" s="36">
        <f t="shared" si="4"/>
        <v>677.1</v>
      </c>
      <c r="J43" s="36">
        <f t="shared" si="4"/>
        <v>677.6</v>
      </c>
      <c r="K43" s="36">
        <f t="shared" si="5"/>
        <v>678.12</v>
      </c>
      <c r="L43" s="36">
        <f t="shared" si="6"/>
        <v>678.12</v>
      </c>
      <c r="M43" s="36">
        <f t="shared" si="7"/>
        <v>678.12</v>
      </c>
      <c r="N43" s="36">
        <f t="shared" si="8"/>
        <v>678.12</v>
      </c>
      <c r="O43" s="36">
        <f t="shared" si="4"/>
        <v>678.12</v>
      </c>
      <c r="P43" s="36">
        <f t="shared" si="9"/>
        <v>679.36</v>
      </c>
      <c r="Q43" s="36">
        <f t="shared" si="10"/>
        <v>679.77</v>
      </c>
      <c r="R43" s="36">
        <f t="shared" si="11"/>
        <v>679.99</v>
      </c>
      <c r="S43" s="36">
        <f t="shared" si="12"/>
        <v>680.28</v>
      </c>
      <c r="T43" s="36">
        <f t="shared" ref="T43" si="16">IF(T15=0,S43,T15)</f>
        <v>680.28</v>
      </c>
      <c r="U43" s="36">
        <f t="shared" si="14"/>
        <v>680.28</v>
      </c>
      <c r="V43" s="36">
        <f t="shared" si="14"/>
        <v>680.28</v>
      </c>
      <c r="W43" s="36">
        <f t="shared" si="14"/>
        <v>681.95</v>
      </c>
      <c r="X43" s="36">
        <f t="shared" si="14"/>
        <v>681.95</v>
      </c>
      <c r="Y43" s="36">
        <f t="shared" si="15"/>
        <v>681.95</v>
      </c>
      <c r="Z43" s="36">
        <f t="shared" si="15"/>
        <v>681.95</v>
      </c>
      <c r="AA43" s="36">
        <f t="shared" si="15"/>
        <v>681.95</v>
      </c>
      <c r="AB43" s="36">
        <f t="shared" si="15"/>
        <v>681.95</v>
      </c>
      <c r="AC43" s="36">
        <f t="shared" si="15"/>
        <v>681.95</v>
      </c>
      <c r="AD43" s="36">
        <f t="shared" si="15"/>
        <v>681.95</v>
      </c>
      <c r="AE43" s="36">
        <f t="shared" si="15"/>
        <v>681.95</v>
      </c>
      <c r="AF43" s="36">
        <f t="shared" si="15"/>
        <v>682.68</v>
      </c>
      <c r="AG43" s="36">
        <f t="shared" si="15"/>
        <v>683.19</v>
      </c>
      <c r="AH43" s="36">
        <f t="shared" si="15"/>
        <v>683.73</v>
      </c>
      <c r="AI43" s="36">
        <f t="shared" si="15"/>
        <v>683.73</v>
      </c>
      <c r="AJ43" s="36">
        <f t="shared" si="15"/>
        <v>683.73</v>
      </c>
      <c r="AK43" s="6">
        <v>560.14</v>
      </c>
    </row>
    <row r="44" spans="1:37" outlineLevel="1">
      <c r="A44" s="33"/>
      <c r="B44" s="39" t="s">
        <v>12</v>
      </c>
      <c r="C44" s="36"/>
      <c r="D44" s="36"/>
      <c r="E44" s="36">
        <f t="shared" si="0"/>
        <v>1850.7</v>
      </c>
      <c r="F44" s="36">
        <f t="shared" si="1"/>
        <v>1850.7</v>
      </c>
      <c r="G44" s="36">
        <f t="shared" si="2"/>
        <v>1850.7</v>
      </c>
      <c r="H44" s="36">
        <f t="shared" si="3"/>
        <v>1850.7</v>
      </c>
      <c r="I44" s="36">
        <f t="shared" si="4"/>
        <v>1854.1</v>
      </c>
      <c r="J44" s="36">
        <f t="shared" si="4"/>
        <v>1855.3</v>
      </c>
      <c r="K44" s="36">
        <f t="shared" si="5"/>
        <v>1856.5</v>
      </c>
      <c r="L44" s="36">
        <f t="shared" si="6"/>
        <v>1856.5</v>
      </c>
      <c r="M44" s="36">
        <f t="shared" si="7"/>
        <v>1856.5</v>
      </c>
      <c r="N44" s="36">
        <f t="shared" si="8"/>
        <v>1856.5</v>
      </c>
      <c r="O44" s="36">
        <f t="shared" si="4"/>
        <v>1856.5</v>
      </c>
      <c r="P44" s="36">
        <f t="shared" si="9"/>
        <v>1860.4</v>
      </c>
      <c r="Q44" s="36">
        <f t="shared" si="10"/>
        <v>1862.1</v>
      </c>
      <c r="R44" s="36">
        <f t="shared" si="11"/>
        <v>1863.6</v>
      </c>
      <c r="S44" s="36">
        <f t="shared" si="12"/>
        <v>1865.1</v>
      </c>
      <c r="T44" s="36">
        <f t="shared" ref="T44:T58" si="17">IF(T16=0,S44,T16)</f>
        <v>1865.1</v>
      </c>
      <c r="U44" s="36">
        <f t="shared" si="14"/>
        <v>1865.1</v>
      </c>
      <c r="V44" s="36">
        <f t="shared" si="14"/>
        <v>1865.1</v>
      </c>
      <c r="W44" s="36">
        <f t="shared" si="14"/>
        <v>1868.8</v>
      </c>
      <c r="X44" s="36">
        <f t="shared" si="14"/>
        <v>1868.8</v>
      </c>
      <c r="Y44" s="36">
        <f t="shared" si="15"/>
        <v>1868.8</v>
      </c>
      <c r="Z44" s="36">
        <f t="shared" si="15"/>
        <v>1868.8</v>
      </c>
      <c r="AA44" s="36">
        <f t="shared" si="15"/>
        <v>1868.8</v>
      </c>
      <c r="AB44" s="36">
        <f t="shared" si="15"/>
        <v>1868.8</v>
      </c>
      <c r="AC44" s="36">
        <f t="shared" si="15"/>
        <v>1868.8</v>
      </c>
      <c r="AD44" s="36">
        <f t="shared" si="15"/>
        <v>1868.8</v>
      </c>
      <c r="AE44" s="36">
        <f t="shared" si="15"/>
        <v>1868.8</v>
      </c>
      <c r="AF44" s="36">
        <f t="shared" si="15"/>
        <v>1875.6</v>
      </c>
      <c r="AG44" s="36">
        <f t="shared" si="15"/>
        <v>1877.2</v>
      </c>
      <c r="AH44" s="36">
        <f t="shared" si="15"/>
        <v>1878.7</v>
      </c>
      <c r="AI44" s="36">
        <f t="shared" si="15"/>
        <v>1878.7</v>
      </c>
      <c r="AJ44" s="36">
        <f t="shared" si="15"/>
        <v>1878.7</v>
      </c>
      <c r="AK44" s="6">
        <v>1445.3</v>
      </c>
    </row>
    <row r="45" spans="1:37" outlineLevel="1">
      <c r="A45" s="33"/>
      <c r="B45" s="39" t="s">
        <v>13</v>
      </c>
      <c r="C45" s="36"/>
      <c r="D45" s="36"/>
      <c r="E45" s="36">
        <f t="shared" si="0"/>
        <v>27.425000000000001</v>
      </c>
      <c r="F45" s="36">
        <f t="shared" si="1"/>
        <v>27.425000000000001</v>
      </c>
      <c r="G45" s="36">
        <f t="shared" si="2"/>
        <v>27.425000000000001</v>
      </c>
      <c r="H45" s="36">
        <f t="shared" si="3"/>
        <v>27.425000000000001</v>
      </c>
      <c r="I45" s="36">
        <f t="shared" si="4"/>
        <v>27.43</v>
      </c>
      <c r="J45" s="36">
        <f t="shared" si="4"/>
        <v>27.481000000000002</v>
      </c>
      <c r="K45" s="36">
        <f t="shared" si="5"/>
        <v>27.518999999999998</v>
      </c>
      <c r="L45" s="36">
        <f t="shared" si="6"/>
        <v>27.518999999999998</v>
      </c>
      <c r="M45" s="36">
        <f t="shared" si="7"/>
        <v>27.518999999999998</v>
      </c>
      <c r="N45" s="36">
        <f t="shared" si="8"/>
        <v>27.518999999999998</v>
      </c>
      <c r="O45" s="36">
        <f t="shared" si="4"/>
        <v>27.518999999999998</v>
      </c>
      <c r="P45" s="36">
        <f t="shared" si="9"/>
        <v>27.529</v>
      </c>
      <c r="Q45" s="36">
        <f t="shared" si="10"/>
        <v>27.555</v>
      </c>
      <c r="R45" s="36">
        <f t="shared" si="11"/>
        <v>27.567</v>
      </c>
      <c r="S45" s="36">
        <f t="shared" si="12"/>
        <v>27.593</v>
      </c>
      <c r="T45" s="36">
        <f t="shared" si="17"/>
        <v>27.593</v>
      </c>
      <c r="U45" s="36">
        <f t="shared" si="14"/>
        <v>27.593</v>
      </c>
      <c r="V45" s="36">
        <f t="shared" si="14"/>
        <v>27.593</v>
      </c>
      <c r="W45" s="36">
        <f t="shared" si="14"/>
        <v>27.638999999999999</v>
      </c>
      <c r="X45" s="36">
        <f t="shared" si="14"/>
        <v>27.638999999999999</v>
      </c>
      <c r="Y45" s="36">
        <f t="shared" si="15"/>
        <v>27.638999999999999</v>
      </c>
      <c r="Z45" s="36">
        <f t="shared" si="15"/>
        <v>27.638999999999999</v>
      </c>
      <c r="AA45" s="36">
        <f t="shared" si="15"/>
        <v>27.638999999999999</v>
      </c>
      <c r="AB45" s="36">
        <f t="shared" si="15"/>
        <v>27.638999999999999</v>
      </c>
      <c r="AC45" s="36">
        <f t="shared" si="15"/>
        <v>27.638999999999999</v>
      </c>
      <c r="AD45" s="36">
        <f t="shared" si="15"/>
        <v>27.638999999999999</v>
      </c>
      <c r="AE45" s="36">
        <f t="shared" si="15"/>
        <v>27.638999999999999</v>
      </c>
      <c r="AF45" s="36">
        <f t="shared" si="15"/>
        <v>27.663</v>
      </c>
      <c r="AG45" s="36">
        <f t="shared" si="15"/>
        <v>27.675000000000001</v>
      </c>
      <c r="AH45" s="36">
        <f t="shared" si="15"/>
        <v>27.684999999999999</v>
      </c>
      <c r="AI45" s="36">
        <f t="shared" si="15"/>
        <v>27.684999999999999</v>
      </c>
      <c r="AJ45" s="36">
        <f t="shared" si="15"/>
        <v>27.684999999999999</v>
      </c>
      <c r="AK45" s="6">
        <v>22.92</v>
      </c>
    </row>
    <row r="46" spans="1:37" outlineLevel="1">
      <c r="A46" s="33"/>
      <c r="B46" s="39" t="s">
        <v>14</v>
      </c>
      <c r="C46" s="36"/>
      <c r="D46" s="36"/>
      <c r="E46" s="36">
        <f t="shared" si="0"/>
        <v>5.2004000000000001</v>
      </c>
      <c r="F46" s="36">
        <f t="shared" si="1"/>
        <v>5.2004000000000001</v>
      </c>
      <c r="G46" s="36">
        <f t="shared" si="2"/>
        <v>5.2004000000000001</v>
      </c>
      <c r="H46" s="36">
        <f t="shared" si="3"/>
        <v>5.2004000000000001</v>
      </c>
      <c r="I46" s="36">
        <f t="shared" si="4"/>
        <v>5.22</v>
      </c>
      <c r="J46" s="36">
        <f t="shared" si="4"/>
        <v>5.2256</v>
      </c>
      <c r="K46" s="36">
        <f t="shared" si="5"/>
        <v>5.2298999999999998</v>
      </c>
      <c r="L46" s="36">
        <f t="shared" si="6"/>
        <v>5.2298999999999998</v>
      </c>
      <c r="M46" s="36">
        <f t="shared" si="7"/>
        <v>5.2298999999999998</v>
      </c>
      <c r="N46" s="36">
        <f t="shared" si="8"/>
        <v>5.2298999999999998</v>
      </c>
      <c r="O46" s="36">
        <f t="shared" si="4"/>
        <v>5.2298999999999998</v>
      </c>
      <c r="P46" s="36">
        <f t="shared" si="9"/>
        <v>5.2552000000000003</v>
      </c>
      <c r="Q46" s="36">
        <f t="shared" si="10"/>
        <v>5.2606000000000002</v>
      </c>
      <c r="R46" s="36">
        <f t="shared" si="11"/>
        <v>5.2651000000000003</v>
      </c>
      <c r="S46" s="36">
        <f t="shared" si="12"/>
        <v>5.2697000000000003</v>
      </c>
      <c r="T46" s="36">
        <f t="shared" si="17"/>
        <v>5.2697000000000003</v>
      </c>
      <c r="U46" s="36">
        <f t="shared" si="14"/>
        <v>5.2697000000000003</v>
      </c>
      <c r="V46" s="36">
        <f t="shared" si="14"/>
        <v>5.2697000000000003</v>
      </c>
      <c r="W46" s="36">
        <f t="shared" si="14"/>
        <v>5.2918000000000003</v>
      </c>
      <c r="X46" s="36">
        <f t="shared" si="14"/>
        <v>5.2918000000000003</v>
      </c>
      <c r="Y46" s="36">
        <f t="shared" si="15"/>
        <v>5.2918000000000003</v>
      </c>
      <c r="Z46" s="36">
        <f t="shared" si="15"/>
        <v>5.2918000000000003</v>
      </c>
      <c r="AA46" s="36">
        <f t="shared" si="15"/>
        <v>5.2918000000000003</v>
      </c>
      <c r="AB46" s="36">
        <f t="shared" si="15"/>
        <v>5.2918000000000003</v>
      </c>
      <c r="AC46" s="36">
        <f t="shared" si="15"/>
        <v>5.2918000000000003</v>
      </c>
      <c r="AD46" s="36">
        <f t="shared" si="15"/>
        <v>5.2918000000000003</v>
      </c>
      <c r="AE46" s="36">
        <f t="shared" si="15"/>
        <v>5.2918000000000003</v>
      </c>
      <c r="AF46" s="36">
        <f t="shared" si="15"/>
        <v>5.3357000000000001</v>
      </c>
      <c r="AG46" s="36">
        <f t="shared" si="15"/>
        <v>5.3403</v>
      </c>
      <c r="AH46" s="36">
        <f t="shared" si="15"/>
        <v>5.3449999999999998</v>
      </c>
      <c r="AI46" s="36">
        <f t="shared" si="15"/>
        <v>5.3449999999999998</v>
      </c>
      <c r="AJ46" s="36">
        <f t="shared" si="15"/>
        <v>5.3449999999999998</v>
      </c>
      <c r="AK46" s="6">
        <v>3.8959000000000001</v>
      </c>
    </row>
    <row r="47" spans="1:37" outlineLevel="1">
      <c r="A47" s="33"/>
      <c r="B47" s="39" t="s">
        <v>15</v>
      </c>
      <c r="C47" s="36"/>
      <c r="D47" s="36"/>
      <c r="E47" s="36">
        <f t="shared" si="0"/>
        <v>72.561000000000007</v>
      </c>
      <c r="F47" s="36">
        <f t="shared" si="1"/>
        <v>72.561000000000007</v>
      </c>
      <c r="G47" s="36">
        <f t="shared" si="2"/>
        <v>72.561000000000007</v>
      </c>
      <c r="H47" s="36">
        <f t="shared" si="3"/>
        <v>72.561000000000007</v>
      </c>
      <c r="I47" s="36">
        <f t="shared" si="4"/>
        <v>72.563000000000002</v>
      </c>
      <c r="J47" s="36">
        <f t="shared" si="4"/>
        <v>72.563000000000002</v>
      </c>
      <c r="K47" s="36">
        <f t="shared" si="5"/>
        <v>72.563000000000002</v>
      </c>
      <c r="L47" s="36">
        <f t="shared" si="6"/>
        <v>72.563000000000002</v>
      </c>
      <c r="M47" s="36">
        <f t="shared" si="7"/>
        <v>72.563000000000002</v>
      </c>
      <c r="N47" s="36">
        <f t="shared" si="8"/>
        <v>72.563000000000002</v>
      </c>
      <c r="O47" s="36">
        <f t="shared" si="4"/>
        <v>72.563000000000002</v>
      </c>
      <c r="P47" s="36">
        <f t="shared" si="9"/>
        <v>72.563999999999993</v>
      </c>
      <c r="Q47" s="36">
        <f t="shared" si="10"/>
        <v>72.563999999999993</v>
      </c>
      <c r="R47" s="36">
        <f t="shared" si="11"/>
        <v>72.563999999999993</v>
      </c>
      <c r="S47" s="36">
        <f t="shared" si="12"/>
        <v>72.563999999999993</v>
      </c>
      <c r="T47" s="36">
        <f t="shared" si="17"/>
        <v>72.563999999999993</v>
      </c>
      <c r="U47" s="36">
        <f t="shared" si="14"/>
        <v>72.563999999999993</v>
      </c>
      <c r="V47" s="36">
        <f t="shared" si="14"/>
        <v>72.563999999999993</v>
      </c>
      <c r="W47" s="36">
        <f t="shared" si="14"/>
        <v>72.682000000000002</v>
      </c>
      <c r="X47" s="36">
        <f t="shared" si="14"/>
        <v>72.682000000000002</v>
      </c>
      <c r="Y47" s="36">
        <f t="shared" si="15"/>
        <v>72.682000000000002</v>
      </c>
      <c r="Z47" s="36">
        <f t="shared" si="15"/>
        <v>72.682000000000002</v>
      </c>
      <c r="AA47" s="36">
        <f t="shared" si="15"/>
        <v>72.682000000000002</v>
      </c>
      <c r="AB47" s="36">
        <f t="shared" si="15"/>
        <v>72.682000000000002</v>
      </c>
      <c r="AC47" s="36">
        <f t="shared" si="15"/>
        <v>72.682000000000002</v>
      </c>
      <c r="AD47" s="36">
        <f t="shared" si="15"/>
        <v>72.682000000000002</v>
      </c>
      <c r="AE47" s="36">
        <f t="shared" si="15"/>
        <v>72.682000000000002</v>
      </c>
      <c r="AF47" s="36">
        <f t="shared" si="15"/>
        <v>72.704999999999998</v>
      </c>
      <c r="AG47" s="36">
        <f t="shared" si="15"/>
        <v>72.704999999999998</v>
      </c>
      <c r="AH47" s="36">
        <f t="shared" si="15"/>
        <v>72.706000000000003</v>
      </c>
      <c r="AI47" s="36">
        <f t="shared" si="15"/>
        <v>72.706000000000003</v>
      </c>
      <c r="AJ47" s="36">
        <f t="shared" si="15"/>
        <v>72.706000000000003</v>
      </c>
      <c r="AK47" s="6">
        <v>71.637</v>
      </c>
    </row>
    <row r="48" spans="1:37" outlineLevel="1">
      <c r="A48" s="33"/>
      <c r="B48" s="39" t="s">
        <v>16</v>
      </c>
      <c r="C48" s="36"/>
      <c r="D48" s="36"/>
      <c r="E48" s="36">
        <f t="shared" si="0"/>
        <v>410.17</v>
      </c>
      <c r="F48" s="36">
        <f t="shared" si="1"/>
        <v>410.17</v>
      </c>
      <c r="G48" s="36">
        <f t="shared" si="2"/>
        <v>410.17</v>
      </c>
      <c r="H48" s="36">
        <f t="shared" si="3"/>
        <v>410.17</v>
      </c>
      <c r="I48" s="36">
        <f t="shared" si="4"/>
        <v>411.24</v>
      </c>
      <c r="J48" s="36">
        <f t="shared" si="4"/>
        <v>411.51</v>
      </c>
      <c r="K48" s="36">
        <f t="shared" si="5"/>
        <v>411.8</v>
      </c>
      <c r="L48" s="36">
        <f t="shared" si="6"/>
        <v>411.8</v>
      </c>
      <c r="M48" s="36">
        <f t="shared" si="7"/>
        <v>411.8</v>
      </c>
      <c r="N48" s="36">
        <f t="shared" si="8"/>
        <v>411.8</v>
      </c>
      <c r="O48" s="36">
        <f t="shared" si="4"/>
        <v>411.8</v>
      </c>
      <c r="P48" s="36">
        <f t="shared" si="9"/>
        <v>413.17</v>
      </c>
      <c r="Q48" s="36">
        <f t="shared" si="10"/>
        <v>413.48</v>
      </c>
      <c r="R48" s="36">
        <f t="shared" si="11"/>
        <v>413.73</v>
      </c>
      <c r="S48" s="36">
        <f t="shared" si="12"/>
        <v>414.02</v>
      </c>
      <c r="T48" s="36">
        <f t="shared" si="17"/>
        <v>414.02</v>
      </c>
      <c r="U48" s="36">
        <f t="shared" si="14"/>
        <v>414.02</v>
      </c>
      <c r="V48" s="36">
        <f t="shared" si="14"/>
        <v>414.02</v>
      </c>
      <c r="W48" s="36">
        <f t="shared" si="14"/>
        <v>415.19</v>
      </c>
      <c r="X48" s="36">
        <f t="shared" si="14"/>
        <v>415.19</v>
      </c>
      <c r="Y48" s="36">
        <f t="shared" si="15"/>
        <v>415.19</v>
      </c>
      <c r="Z48" s="36">
        <f t="shared" si="15"/>
        <v>415.19</v>
      </c>
      <c r="AA48" s="36">
        <f t="shared" si="15"/>
        <v>415.19</v>
      </c>
      <c r="AB48" s="36">
        <f t="shared" si="15"/>
        <v>415.19</v>
      </c>
      <c r="AC48" s="36">
        <f t="shared" si="15"/>
        <v>415.19</v>
      </c>
      <c r="AD48" s="36">
        <f t="shared" si="15"/>
        <v>415.19</v>
      </c>
      <c r="AE48" s="36">
        <f t="shared" si="15"/>
        <v>415.19</v>
      </c>
      <c r="AF48" s="36">
        <f t="shared" si="15"/>
        <v>416.85</v>
      </c>
      <c r="AG48" s="36">
        <f t="shared" si="15"/>
        <v>417.1</v>
      </c>
      <c r="AH48" s="36">
        <f t="shared" si="15"/>
        <v>417.38</v>
      </c>
      <c r="AI48" s="36">
        <f t="shared" si="15"/>
        <v>417.38</v>
      </c>
      <c r="AJ48" s="36">
        <f t="shared" si="15"/>
        <v>417.38</v>
      </c>
      <c r="AK48" s="6">
        <v>325.91000000000003</v>
      </c>
    </row>
    <row r="49" spans="1:37" outlineLevel="1">
      <c r="A49" s="33"/>
      <c r="B49" s="39" t="s">
        <v>17</v>
      </c>
      <c r="C49" s="36"/>
      <c r="D49" s="36"/>
      <c r="E49" s="36">
        <f t="shared" si="0"/>
        <v>220.42016000000001</v>
      </c>
      <c r="F49" s="36">
        <f t="shared" si="1"/>
        <v>220.42016000000001</v>
      </c>
      <c r="G49" s="36">
        <f t="shared" si="2"/>
        <v>220.42016000000001</v>
      </c>
      <c r="H49" s="36">
        <f t="shared" si="3"/>
        <v>220.42016000000001</v>
      </c>
      <c r="I49" s="36">
        <f t="shared" ref="I49:I58" si="18">IF(I21=0,H49,I21)</f>
        <v>222.46</v>
      </c>
      <c r="J49" s="36">
        <f t="shared" ref="J49:J58" si="19">IF(J21=0,I49,J21)</f>
        <v>222.98</v>
      </c>
      <c r="K49" s="36">
        <f t="shared" si="5"/>
        <v>223.53804</v>
      </c>
      <c r="L49" s="36">
        <f t="shared" si="6"/>
        <v>223.53804</v>
      </c>
      <c r="M49" s="36">
        <f t="shared" si="7"/>
        <v>223.53804</v>
      </c>
      <c r="N49" s="36">
        <f t="shared" si="8"/>
        <v>223.53804</v>
      </c>
      <c r="O49" s="36">
        <f t="shared" ref="O49:O58" si="20">IF(O21=0,N49,O21)</f>
        <v>223.53804</v>
      </c>
      <c r="P49" s="36">
        <f t="shared" si="9"/>
        <v>226.1403</v>
      </c>
      <c r="Q49" s="36">
        <f t="shared" si="10"/>
        <v>226.72507999999999</v>
      </c>
      <c r="R49" s="36">
        <f t="shared" si="11"/>
        <v>227.23652000000001</v>
      </c>
      <c r="S49" s="36">
        <f t="shared" si="12"/>
        <v>227.83565999999999</v>
      </c>
      <c r="T49" s="36">
        <f t="shared" si="17"/>
        <v>227.83565999999999</v>
      </c>
      <c r="U49" s="36">
        <f t="shared" ref="U49:U58" si="21">IF(U21=0,T49,U21)</f>
        <v>227.83565999999999</v>
      </c>
      <c r="V49" s="36">
        <f t="shared" ref="V49:V58" si="22">IF(V21=0,U49,V21)</f>
        <v>227.83565999999999</v>
      </c>
      <c r="W49" s="36">
        <f t="shared" ref="W49:W58" si="23">IF(W21=0,V49,W21)</f>
        <v>230</v>
      </c>
      <c r="X49" s="36">
        <f t="shared" ref="X49:X58" si="24">IF(X21=0,W49,X21)</f>
        <v>230</v>
      </c>
      <c r="Y49" s="36">
        <f t="shared" si="15"/>
        <v>230</v>
      </c>
      <c r="Z49" s="36">
        <f t="shared" si="15"/>
        <v>230</v>
      </c>
      <c r="AA49" s="36">
        <f t="shared" si="15"/>
        <v>230</v>
      </c>
      <c r="AB49" s="36">
        <f t="shared" si="15"/>
        <v>230</v>
      </c>
      <c r="AC49" s="36">
        <f t="shared" si="15"/>
        <v>230</v>
      </c>
      <c r="AD49" s="36">
        <f t="shared" si="15"/>
        <v>230</v>
      </c>
      <c r="AE49" s="36">
        <f t="shared" si="15"/>
        <v>230</v>
      </c>
      <c r="AF49" s="36">
        <f t="shared" si="15"/>
        <v>233.48324</v>
      </c>
      <c r="AG49" s="36">
        <f t="shared" si="15"/>
        <v>234.03525999999999</v>
      </c>
      <c r="AH49" s="36">
        <f t="shared" si="15"/>
        <v>234.56814</v>
      </c>
      <c r="AI49" s="36">
        <f t="shared" si="15"/>
        <v>234.56814</v>
      </c>
      <c r="AJ49" s="36">
        <f t="shared" si="15"/>
        <v>234.56814</v>
      </c>
      <c r="AK49" s="6">
        <v>60.9499</v>
      </c>
    </row>
    <row r="50" spans="1:37" outlineLevel="1">
      <c r="A50" s="33"/>
      <c r="B50" s="60" t="s">
        <v>98</v>
      </c>
      <c r="C50" s="36"/>
      <c r="D50" s="36"/>
      <c r="E50" s="36">
        <f t="shared" si="0"/>
        <v>4836.2</v>
      </c>
      <c r="F50" s="36">
        <f t="shared" si="1"/>
        <v>4836.2</v>
      </c>
      <c r="G50" s="36">
        <f t="shared" si="2"/>
        <v>4836.2</v>
      </c>
      <c r="H50" s="36">
        <f t="shared" si="3"/>
        <v>4836.2</v>
      </c>
      <c r="I50" s="36">
        <f t="shared" si="18"/>
        <v>4838.8</v>
      </c>
      <c r="J50" s="36">
        <f t="shared" si="19"/>
        <v>4844.7</v>
      </c>
      <c r="K50" s="36">
        <f t="shared" si="5"/>
        <v>4850.5</v>
      </c>
      <c r="L50" s="36">
        <f t="shared" si="6"/>
        <v>4850.5</v>
      </c>
      <c r="M50" s="36">
        <f t="shared" si="7"/>
        <v>4850.5</v>
      </c>
      <c r="N50" s="36">
        <f t="shared" si="8"/>
        <v>4850.5</v>
      </c>
      <c r="O50" s="36">
        <f t="shared" si="20"/>
        <v>4850.5</v>
      </c>
      <c r="P50" s="36">
        <f t="shared" si="9"/>
        <v>4853.8</v>
      </c>
      <c r="Q50" s="36">
        <f t="shared" si="10"/>
        <v>4860</v>
      </c>
      <c r="R50" s="36">
        <f t="shared" si="11"/>
        <v>4866</v>
      </c>
      <c r="S50" s="36">
        <f t="shared" si="12"/>
        <v>4872.3999999999996</v>
      </c>
      <c r="T50" s="36">
        <f t="shared" si="17"/>
        <v>4872.3999999999996</v>
      </c>
      <c r="U50" s="36">
        <f t="shared" si="21"/>
        <v>4872.3999999999996</v>
      </c>
      <c r="V50" s="36">
        <f t="shared" si="22"/>
        <v>4872.3999999999996</v>
      </c>
      <c r="W50" s="36">
        <f t="shared" si="23"/>
        <v>4884</v>
      </c>
      <c r="X50" s="36">
        <f t="shared" si="24"/>
        <v>4884</v>
      </c>
      <c r="Y50" s="36">
        <f t="shared" si="15"/>
        <v>4884</v>
      </c>
      <c r="Z50" s="36">
        <f t="shared" si="15"/>
        <v>4884</v>
      </c>
      <c r="AA50" s="36">
        <f t="shared" si="15"/>
        <v>4884</v>
      </c>
      <c r="AB50" s="36">
        <f t="shared" si="15"/>
        <v>4884</v>
      </c>
      <c r="AC50" s="36">
        <f t="shared" si="15"/>
        <v>4884</v>
      </c>
      <c r="AD50" s="36">
        <f t="shared" si="15"/>
        <v>4884</v>
      </c>
      <c r="AE50" s="36">
        <f t="shared" si="15"/>
        <v>4884</v>
      </c>
      <c r="AF50" s="36">
        <f t="shared" si="15"/>
        <v>4886</v>
      </c>
      <c r="AG50" s="36">
        <f t="shared" si="15"/>
        <v>4891.2</v>
      </c>
      <c r="AH50" s="36">
        <f t="shared" si="15"/>
        <v>4897.6000000000004</v>
      </c>
      <c r="AI50" s="36">
        <f t="shared" si="15"/>
        <v>4897.6000000000004</v>
      </c>
      <c r="AJ50" s="36">
        <f t="shared" si="15"/>
        <v>4897.6000000000004</v>
      </c>
      <c r="AK50" s="6">
        <v>3571</v>
      </c>
    </row>
    <row r="51" spans="1:37" outlineLevel="1">
      <c r="A51" s="33"/>
      <c r="B51" s="63" t="s">
        <v>95</v>
      </c>
      <c r="C51" s="36"/>
      <c r="D51" s="36"/>
      <c r="E51" s="36">
        <f t="shared" si="0"/>
        <v>57.767000000000003</v>
      </c>
      <c r="F51" s="36">
        <f t="shared" si="1"/>
        <v>57.767000000000003</v>
      </c>
      <c r="G51" s="36">
        <f t="shared" si="2"/>
        <v>57.767000000000003</v>
      </c>
      <c r="H51" s="36">
        <f t="shared" si="3"/>
        <v>57.767000000000003</v>
      </c>
      <c r="I51" s="36">
        <f t="shared" si="18"/>
        <v>57.86</v>
      </c>
      <c r="J51" s="36">
        <f t="shared" si="19"/>
        <v>58.037999999999997</v>
      </c>
      <c r="K51" s="36">
        <f t="shared" si="5"/>
        <v>58.295000000000002</v>
      </c>
      <c r="L51" s="36">
        <f t="shared" si="6"/>
        <v>58.295000000000002</v>
      </c>
      <c r="M51" s="36">
        <f t="shared" si="7"/>
        <v>58.295000000000002</v>
      </c>
      <c r="N51" s="36">
        <f t="shared" si="8"/>
        <v>58.295000000000002</v>
      </c>
      <c r="O51" s="36">
        <f t="shared" si="20"/>
        <v>58.295000000000002</v>
      </c>
      <c r="P51" s="36">
        <f t="shared" si="9"/>
        <v>58.427</v>
      </c>
      <c r="Q51" s="36">
        <f t="shared" si="10"/>
        <v>58.625999999999998</v>
      </c>
      <c r="R51" s="36">
        <f t="shared" si="11"/>
        <v>58.793999999999997</v>
      </c>
      <c r="S51" s="36">
        <f t="shared" si="12"/>
        <v>58.98</v>
      </c>
      <c r="T51" s="36">
        <f t="shared" si="17"/>
        <v>58.98</v>
      </c>
      <c r="U51" s="36">
        <f t="shared" si="21"/>
        <v>58.98</v>
      </c>
      <c r="V51" s="36">
        <f t="shared" si="22"/>
        <v>58.98</v>
      </c>
      <c r="W51" s="36">
        <f t="shared" si="23"/>
        <v>59.290999999999997</v>
      </c>
      <c r="X51" s="36">
        <f t="shared" si="24"/>
        <v>59.290999999999997</v>
      </c>
      <c r="Y51" s="36">
        <f t="shared" si="15"/>
        <v>59.290999999999997</v>
      </c>
      <c r="Z51" s="36">
        <f t="shared" si="15"/>
        <v>59.290999999999997</v>
      </c>
      <c r="AA51" s="36">
        <f t="shared" si="15"/>
        <v>59.290999999999997</v>
      </c>
      <c r="AB51" s="36">
        <f t="shared" ref="AB51:AJ58" si="25">IF(AB23=0,AA51,AB23)</f>
        <v>59.290999999999997</v>
      </c>
      <c r="AC51" s="36">
        <f t="shared" si="25"/>
        <v>59.290999999999997</v>
      </c>
      <c r="AD51" s="36">
        <f t="shared" si="25"/>
        <v>59.290999999999997</v>
      </c>
      <c r="AE51" s="36">
        <f t="shared" si="25"/>
        <v>59.290999999999997</v>
      </c>
      <c r="AF51" s="36">
        <f t="shared" si="25"/>
        <v>59.326999999999998</v>
      </c>
      <c r="AG51" s="36">
        <f t="shared" si="25"/>
        <v>59.563000000000002</v>
      </c>
      <c r="AH51" s="36">
        <f t="shared" si="25"/>
        <v>59.74</v>
      </c>
      <c r="AI51" s="36">
        <f t="shared" si="25"/>
        <v>59.74</v>
      </c>
      <c r="AJ51" s="36">
        <f t="shared" si="25"/>
        <v>59.74</v>
      </c>
      <c r="AK51" s="6">
        <v>14.343999999999999</v>
      </c>
    </row>
    <row r="52" spans="1:37" outlineLevel="1">
      <c r="A52" s="33"/>
      <c r="B52" s="63" t="s">
        <v>99</v>
      </c>
      <c r="C52" s="36"/>
      <c r="D52" s="36"/>
      <c r="E52" s="36">
        <f t="shared" si="0"/>
        <v>369.11</v>
      </c>
      <c r="F52" s="36">
        <f t="shared" si="1"/>
        <v>369.11</v>
      </c>
      <c r="G52" s="36">
        <f t="shared" si="2"/>
        <v>369.11</v>
      </c>
      <c r="H52" s="36">
        <f t="shared" si="3"/>
        <v>369.11</v>
      </c>
      <c r="I52" s="36">
        <f t="shared" si="18"/>
        <v>370.03</v>
      </c>
      <c r="J52" s="36">
        <f t="shared" si="19"/>
        <v>372.99</v>
      </c>
      <c r="K52" s="36">
        <f t="shared" si="5"/>
        <v>375.74</v>
      </c>
      <c r="L52" s="36">
        <f t="shared" si="6"/>
        <v>375.74</v>
      </c>
      <c r="M52" s="36">
        <f t="shared" si="7"/>
        <v>375.74</v>
      </c>
      <c r="N52" s="36">
        <f t="shared" si="8"/>
        <v>375.74</v>
      </c>
      <c r="O52" s="36">
        <f t="shared" si="20"/>
        <v>375.74</v>
      </c>
      <c r="P52" s="36">
        <f t="shared" si="9"/>
        <v>376.91</v>
      </c>
      <c r="Q52" s="36">
        <f t="shared" si="10"/>
        <v>379.89</v>
      </c>
      <c r="R52" s="36">
        <f t="shared" si="11"/>
        <v>383.08</v>
      </c>
      <c r="S52" s="36">
        <f t="shared" si="12"/>
        <v>386.23</v>
      </c>
      <c r="T52" s="36">
        <f t="shared" si="17"/>
        <v>386.23</v>
      </c>
      <c r="U52" s="36">
        <f t="shared" si="21"/>
        <v>386.23</v>
      </c>
      <c r="V52" s="36">
        <f t="shared" si="22"/>
        <v>386.23</v>
      </c>
      <c r="W52" s="36">
        <f t="shared" si="23"/>
        <v>390.09</v>
      </c>
      <c r="X52" s="36">
        <f t="shared" si="24"/>
        <v>390.09</v>
      </c>
      <c r="Y52" s="36">
        <f t="shared" ref="Y52:AA58" si="26">IF(Y24=0,X52,Y24)</f>
        <v>390.09</v>
      </c>
      <c r="Z52" s="36">
        <f t="shared" si="26"/>
        <v>390.09</v>
      </c>
      <c r="AA52" s="36">
        <f t="shared" si="26"/>
        <v>390.09</v>
      </c>
      <c r="AB52" s="36">
        <f t="shared" si="25"/>
        <v>390.09</v>
      </c>
      <c r="AC52" s="36">
        <f t="shared" si="25"/>
        <v>390.09</v>
      </c>
      <c r="AD52" s="36">
        <f t="shared" si="25"/>
        <v>390.09</v>
      </c>
      <c r="AE52" s="36">
        <f t="shared" si="25"/>
        <v>390.09</v>
      </c>
      <c r="AF52" s="36">
        <f t="shared" si="25"/>
        <v>390.23</v>
      </c>
      <c r="AG52" s="36">
        <f t="shared" si="25"/>
        <v>390.25</v>
      </c>
      <c r="AH52" s="36">
        <f t="shared" si="25"/>
        <v>390.27</v>
      </c>
      <c r="AI52" s="36">
        <f t="shared" si="25"/>
        <v>390.27</v>
      </c>
      <c r="AJ52" s="36">
        <f t="shared" si="25"/>
        <v>390.27</v>
      </c>
      <c r="AK52" s="6">
        <v>87.647000000000006</v>
      </c>
    </row>
    <row r="53" spans="1:37" outlineLevel="1">
      <c r="A53" s="33"/>
      <c r="B53" s="63" t="s">
        <v>100</v>
      </c>
      <c r="C53" s="36"/>
      <c r="D53" s="36"/>
      <c r="E53" s="36">
        <f t="shared" si="0"/>
        <v>453.72</v>
      </c>
      <c r="F53" s="36">
        <f t="shared" si="1"/>
        <v>453.72</v>
      </c>
      <c r="G53" s="36">
        <f t="shared" si="2"/>
        <v>453.72</v>
      </c>
      <c r="H53" s="36">
        <f t="shared" si="3"/>
        <v>453.72</v>
      </c>
      <c r="I53" s="36">
        <f t="shared" si="18"/>
        <v>453.79</v>
      </c>
      <c r="J53" s="36">
        <f t="shared" si="19"/>
        <v>453.8</v>
      </c>
      <c r="K53" s="36">
        <f t="shared" si="5"/>
        <v>453.82</v>
      </c>
      <c r="L53" s="36">
        <f t="shared" si="6"/>
        <v>453.82</v>
      </c>
      <c r="M53" s="36">
        <f t="shared" si="7"/>
        <v>453.82</v>
      </c>
      <c r="N53" s="36">
        <f t="shared" si="8"/>
        <v>453.82</v>
      </c>
      <c r="O53" s="36">
        <f t="shared" si="20"/>
        <v>453.82</v>
      </c>
      <c r="P53" s="36">
        <f t="shared" si="9"/>
        <v>453.9</v>
      </c>
      <c r="Q53" s="36">
        <f t="shared" si="10"/>
        <v>453.92</v>
      </c>
      <c r="R53" s="36">
        <f t="shared" si="11"/>
        <v>453.94</v>
      </c>
      <c r="S53" s="36">
        <f t="shared" si="12"/>
        <v>453.95</v>
      </c>
      <c r="T53" s="36">
        <f t="shared" si="17"/>
        <v>453.95</v>
      </c>
      <c r="U53" s="36">
        <f t="shared" si="21"/>
        <v>453.95</v>
      </c>
      <c r="V53" s="36">
        <f t="shared" si="22"/>
        <v>453.95</v>
      </c>
      <c r="W53" s="36">
        <f t="shared" si="23"/>
        <v>454.02</v>
      </c>
      <c r="X53" s="36">
        <f t="shared" si="24"/>
        <v>454.02</v>
      </c>
      <c r="Y53" s="36">
        <f t="shared" si="26"/>
        <v>454.02</v>
      </c>
      <c r="Z53" s="36">
        <f t="shared" si="26"/>
        <v>454.02</v>
      </c>
      <c r="AA53" s="36">
        <f t="shared" si="26"/>
        <v>454.02</v>
      </c>
      <c r="AB53" s="36">
        <f t="shared" si="25"/>
        <v>454.02</v>
      </c>
      <c r="AC53" s="36">
        <f t="shared" si="25"/>
        <v>454.02</v>
      </c>
      <c r="AD53" s="36">
        <f t="shared" si="25"/>
        <v>454.02</v>
      </c>
      <c r="AE53" s="36">
        <f t="shared" si="25"/>
        <v>454.02</v>
      </c>
      <c r="AF53" s="36">
        <f t="shared" si="25"/>
        <v>454.45</v>
      </c>
      <c r="AG53" s="36">
        <f t="shared" si="25"/>
        <v>456.73</v>
      </c>
      <c r="AH53" s="36">
        <f t="shared" si="25"/>
        <v>459.97</v>
      </c>
      <c r="AI53" s="36">
        <f t="shared" si="25"/>
        <v>459.97</v>
      </c>
      <c r="AJ53" s="36">
        <f t="shared" si="25"/>
        <v>459.97</v>
      </c>
      <c r="AK53" s="6">
        <v>130.19</v>
      </c>
    </row>
    <row r="54" spans="1:37" outlineLevel="1">
      <c r="A54" s="33"/>
      <c r="B54" s="63" t="s">
        <v>96</v>
      </c>
      <c r="C54" s="36"/>
      <c r="D54" s="36"/>
      <c r="E54" s="36">
        <f t="shared" si="0"/>
        <v>407.47</v>
      </c>
      <c r="F54" s="36">
        <f t="shared" si="1"/>
        <v>407.47</v>
      </c>
      <c r="G54" s="36">
        <f t="shared" si="2"/>
        <v>407.47</v>
      </c>
      <c r="H54" s="36">
        <f t="shared" si="3"/>
        <v>407.47</v>
      </c>
      <c r="I54" s="36">
        <f t="shared" si="18"/>
        <v>408.3</v>
      </c>
      <c r="J54" s="36">
        <f t="shared" si="19"/>
        <v>409.65</v>
      </c>
      <c r="K54" s="36">
        <f t="shared" si="5"/>
        <v>411.13</v>
      </c>
      <c r="L54" s="36">
        <f t="shared" si="6"/>
        <v>411.13</v>
      </c>
      <c r="M54" s="36">
        <f t="shared" si="7"/>
        <v>411.13</v>
      </c>
      <c r="N54" s="36">
        <f t="shared" si="8"/>
        <v>411.13</v>
      </c>
      <c r="O54" s="36">
        <f t="shared" si="20"/>
        <v>411.13</v>
      </c>
      <c r="P54" s="36">
        <f t="shared" si="9"/>
        <v>411.96</v>
      </c>
      <c r="Q54" s="36">
        <f t="shared" si="10"/>
        <v>413.22</v>
      </c>
      <c r="R54" s="36">
        <f t="shared" si="11"/>
        <v>414.66</v>
      </c>
      <c r="S54" s="36">
        <f t="shared" si="12"/>
        <v>416.26</v>
      </c>
      <c r="T54" s="36">
        <f t="shared" si="17"/>
        <v>416.26</v>
      </c>
      <c r="U54" s="36">
        <f t="shared" si="21"/>
        <v>416.26</v>
      </c>
      <c r="V54" s="36">
        <f t="shared" si="22"/>
        <v>416.26</v>
      </c>
      <c r="W54" s="36">
        <f t="shared" si="23"/>
        <v>419.69</v>
      </c>
      <c r="X54" s="36">
        <f t="shared" si="24"/>
        <v>419.69</v>
      </c>
      <c r="Y54" s="36">
        <f t="shared" si="26"/>
        <v>419.69</v>
      </c>
      <c r="Z54" s="36">
        <f t="shared" si="26"/>
        <v>419.69</v>
      </c>
      <c r="AA54" s="36">
        <f t="shared" si="26"/>
        <v>419.69</v>
      </c>
      <c r="AB54" s="36">
        <f t="shared" si="25"/>
        <v>419.69</v>
      </c>
      <c r="AC54" s="36">
        <f t="shared" si="25"/>
        <v>419.69</v>
      </c>
      <c r="AD54" s="36">
        <f t="shared" si="25"/>
        <v>419.69</v>
      </c>
      <c r="AE54" s="36">
        <f t="shared" si="25"/>
        <v>419.69</v>
      </c>
      <c r="AF54" s="36">
        <f t="shared" si="25"/>
        <v>420.58</v>
      </c>
      <c r="AG54" s="36">
        <f t="shared" si="25"/>
        <v>421.82</v>
      </c>
      <c r="AH54" s="36">
        <f t="shared" si="25"/>
        <v>423.38</v>
      </c>
      <c r="AI54" s="36">
        <f t="shared" si="25"/>
        <v>423.38</v>
      </c>
      <c r="AJ54" s="36">
        <f t="shared" si="25"/>
        <v>423.38</v>
      </c>
      <c r="AK54" s="6">
        <v>106.89</v>
      </c>
    </row>
    <row r="55" spans="1:37" outlineLevel="1">
      <c r="A55" s="33"/>
      <c r="B55" s="39" t="s">
        <v>19</v>
      </c>
      <c r="C55" s="36"/>
      <c r="D55" s="36"/>
      <c r="E55" s="36">
        <f t="shared" si="0"/>
        <v>1743.6</v>
      </c>
      <c r="F55" s="36">
        <f t="shared" si="1"/>
        <v>1743.6</v>
      </c>
      <c r="G55" s="36">
        <f t="shared" si="2"/>
        <v>1743.6</v>
      </c>
      <c r="H55" s="36">
        <f t="shared" si="3"/>
        <v>1743.6</v>
      </c>
      <c r="I55" s="36">
        <f t="shared" si="18"/>
        <v>1746.3</v>
      </c>
      <c r="J55" s="36">
        <f t="shared" si="19"/>
        <v>1747.6</v>
      </c>
      <c r="K55" s="36">
        <f t="shared" si="5"/>
        <v>1748.9</v>
      </c>
      <c r="L55" s="36">
        <f t="shared" si="6"/>
        <v>1748.9</v>
      </c>
      <c r="M55" s="36">
        <f t="shared" si="7"/>
        <v>1748.9</v>
      </c>
      <c r="N55" s="36">
        <f t="shared" si="8"/>
        <v>1748.9</v>
      </c>
      <c r="O55" s="36">
        <f t="shared" si="20"/>
        <v>1748.9</v>
      </c>
      <c r="P55" s="36">
        <f t="shared" si="9"/>
        <v>1753</v>
      </c>
      <c r="Q55" s="36">
        <f t="shared" si="10"/>
        <v>1754.5</v>
      </c>
      <c r="R55" s="36">
        <f t="shared" si="11"/>
        <v>1755.8</v>
      </c>
      <c r="S55" s="36">
        <f t="shared" si="12"/>
        <v>1757.3</v>
      </c>
      <c r="T55" s="36">
        <f t="shared" si="17"/>
        <v>1757.3</v>
      </c>
      <c r="U55" s="36">
        <f t="shared" si="21"/>
        <v>1757.3</v>
      </c>
      <c r="V55" s="36">
        <f t="shared" si="22"/>
        <v>1757.3</v>
      </c>
      <c r="W55" s="36">
        <f t="shared" si="23"/>
        <v>1760.9</v>
      </c>
      <c r="X55" s="36">
        <f t="shared" si="24"/>
        <v>1760.9</v>
      </c>
      <c r="Y55" s="36">
        <f t="shared" si="26"/>
        <v>1760.9</v>
      </c>
      <c r="Z55" s="36">
        <f t="shared" si="26"/>
        <v>1760.9</v>
      </c>
      <c r="AA55" s="36">
        <f t="shared" si="26"/>
        <v>1760.9</v>
      </c>
      <c r="AB55" s="36">
        <f t="shared" si="25"/>
        <v>1760.9</v>
      </c>
      <c r="AC55" s="36">
        <f t="shared" si="25"/>
        <v>1760.9</v>
      </c>
      <c r="AD55" s="36">
        <f t="shared" si="25"/>
        <v>1760.9</v>
      </c>
      <c r="AE55" s="36">
        <f t="shared" si="25"/>
        <v>1760.9</v>
      </c>
      <c r="AF55" s="36">
        <f t="shared" si="25"/>
        <v>1767.2</v>
      </c>
      <c r="AG55" s="36">
        <f t="shared" si="25"/>
        <v>1768.5</v>
      </c>
      <c r="AH55" s="36">
        <f t="shared" si="25"/>
        <v>1769.8</v>
      </c>
      <c r="AI55" s="36">
        <f t="shared" si="25"/>
        <v>1769.8</v>
      </c>
      <c r="AJ55" s="36">
        <f t="shared" si="25"/>
        <v>1769.8</v>
      </c>
      <c r="AK55" s="6">
        <v>1417.5</v>
      </c>
    </row>
    <row r="56" spans="1:37" outlineLevel="1">
      <c r="A56" s="33"/>
      <c r="B56" s="64" t="s">
        <v>97</v>
      </c>
      <c r="C56" s="36"/>
      <c r="D56" s="36"/>
      <c r="E56" s="36">
        <f t="shared" si="0"/>
        <v>66.362555999999998</v>
      </c>
      <c r="F56" s="36">
        <f t="shared" si="1"/>
        <v>66.362555999999998</v>
      </c>
      <c r="G56" s="36">
        <f t="shared" si="2"/>
        <v>66.362555999999998</v>
      </c>
      <c r="H56" s="36">
        <f t="shared" si="3"/>
        <v>66.362555999999998</v>
      </c>
      <c r="I56" s="36">
        <f t="shared" si="18"/>
        <v>67.149000000000001</v>
      </c>
      <c r="J56" s="36">
        <f t="shared" si="19"/>
        <v>67.420383999999999</v>
      </c>
      <c r="K56" s="36">
        <f t="shared" si="5"/>
        <v>67.567807999999999</v>
      </c>
      <c r="L56" s="36">
        <f t="shared" si="6"/>
        <v>67.567807999999999</v>
      </c>
      <c r="M56" s="36">
        <f t="shared" si="7"/>
        <v>67.567807999999999</v>
      </c>
      <c r="N56" s="36">
        <f t="shared" si="8"/>
        <v>67.567807999999999</v>
      </c>
      <c r="O56" s="36">
        <f t="shared" si="20"/>
        <v>67.567807999999999</v>
      </c>
      <c r="P56" s="36">
        <f t="shared" si="9"/>
        <v>68.616007999999994</v>
      </c>
      <c r="Q56" s="36">
        <f t="shared" si="10"/>
        <v>68.851664</v>
      </c>
      <c r="R56" s="36">
        <f t="shared" si="11"/>
        <v>69.055943999999997</v>
      </c>
      <c r="S56" s="36">
        <f t="shared" si="12"/>
        <v>69.286848000000006</v>
      </c>
      <c r="T56" s="36">
        <f t="shared" si="17"/>
        <v>69.286848000000006</v>
      </c>
      <c r="U56" s="36">
        <f t="shared" si="21"/>
        <v>69.286848000000006</v>
      </c>
      <c r="V56" s="36">
        <f t="shared" si="22"/>
        <v>69.286848000000006</v>
      </c>
      <c r="W56" s="36">
        <f t="shared" si="23"/>
        <v>70.09</v>
      </c>
      <c r="X56" s="36">
        <f t="shared" si="24"/>
        <v>70.09</v>
      </c>
      <c r="Y56" s="36">
        <f t="shared" si="26"/>
        <v>70.09</v>
      </c>
      <c r="Z56" s="36">
        <f t="shared" si="26"/>
        <v>70.09</v>
      </c>
      <c r="AA56" s="36">
        <f t="shared" si="26"/>
        <v>70.09</v>
      </c>
      <c r="AB56" s="36">
        <f t="shared" si="25"/>
        <v>70.09</v>
      </c>
      <c r="AC56" s="36">
        <f t="shared" si="25"/>
        <v>70.09</v>
      </c>
      <c r="AD56" s="36">
        <f t="shared" si="25"/>
        <v>70.09</v>
      </c>
      <c r="AE56" s="36">
        <f t="shared" si="25"/>
        <v>70.09</v>
      </c>
      <c r="AF56" s="36">
        <f t="shared" si="25"/>
        <v>71.630576000000005</v>
      </c>
      <c r="AG56" s="36">
        <f t="shared" si="25"/>
        <v>71.835288000000006</v>
      </c>
      <c r="AH56" s="36">
        <f t="shared" si="25"/>
        <v>72.037784000000002</v>
      </c>
      <c r="AI56" s="36">
        <f t="shared" si="25"/>
        <v>72.037784000000002</v>
      </c>
      <c r="AJ56" s="36">
        <f t="shared" si="25"/>
        <v>72.037784000000002</v>
      </c>
      <c r="AK56" s="6">
        <v>16.291599999999999</v>
      </c>
    </row>
    <row r="57" spans="1:37" outlineLevel="1">
      <c r="A57" s="33"/>
      <c r="B57" s="65" t="s">
        <v>56</v>
      </c>
      <c r="C57" s="36"/>
      <c r="D57" s="36"/>
      <c r="E57" s="36">
        <f t="shared" si="0"/>
        <v>68.567999999999998</v>
      </c>
      <c r="F57" s="36">
        <f t="shared" si="1"/>
        <v>68.567999999999998</v>
      </c>
      <c r="G57" s="36">
        <f t="shared" si="2"/>
        <v>68.567999999999998</v>
      </c>
      <c r="H57" s="36">
        <f t="shared" si="3"/>
        <v>68.567999999999998</v>
      </c>
      <c r="I57" s="36">
        <f t="shared" si="18"/>
        <v>68.738</v>
      </c>
      <c r="J57" s="36">
        <f t="shared" si="19"/>
        <v>68.853999999999999</v>
      </c>
      <c r="K57" s="36">
        <f t="shared" si="5"/>
        <v>69.052999999999997</v>
      </c>
      <c r="L57" s="36">
        <f t="shared" si="6"/>
        <v>69.052999999999997</v>
      </c>
      <c r="M57" s="36">
        <f t="shared" si="7"/>
        <v>69.052999999999997</v>
      </c>
      <c r="N57" s="36">
        <f t="shared" si="8"/>
        <v>69.052999999999997</v>
      </c>
      <c r="O57" s="36">
        <f t="shared" si="20"/>
        <v>69.052999999999997</v>
      </c>
      <c r="P57" s="36">
        <f t="shared" si="9"/>
        <v>69.840999999999994</v>
      </c>
      <c r="Q57" s="36">
        <f t="shared" si="10"/>
        <v>70.099000000000004</v>
      </c>
      <c r="R57" s="36">
        <f t="shared" si="11"/>
        <v>70.28</v>
      </c>
      <c r="S57" s="36">
        <f t="shared" si="12"/>
        <v>70.497</v>
      </c>
      <c r="T57" s="36">
        <f t="shared" si="17"/>
        <v>70.497</v>
      </c>
      <c r="U57" s="36">
        <f t="shared" si="21"/>
        <v>70.497</v>
      </c>
      <c r="V57" s="36">
        <f t="shared" si="22"/>
        <v>70.497</v>
      </c>
      <c r="W57" s="36">
        <f t="shared" si="23"/>
        <v>71.106999999999999</v>
      </c>
      <c r="X57" s="36">
        <f t="shared" si="24"/>
        <v>71.106999999999999</v>
      </c>
      <c r="Y57" s="36">
        <f t="shared" si="26"/>
        <v>71.106999999999999</v>
      </c>
      <c r="Z57" s="36">
        <f t="shared" si="26"/>
        <v>71.106999999999999</v>
      </c>
      <c r="AA57" s="36">
        <f t="shared" si="26"/>
        <v>71.106999999999999</v>
      </c>
      <c r="AB57" s="36">
        <f t="shared" si="25"/>
        <v>71.106999999999999</v>
      </c>
      <c r="AC57" s="36">
        <f t="shared" si="25"/>
        <v>71.106999999999999</v>
      </c>
      <c r="AD57" s="36">
        <f t="shared" si="25"/>
        <v>71.106999999999999</v>
      </c>
      <c r="AE57" s="36">
        <f t="shared" si="25"/>
        <v>71.106999999999999</v>
      </c>
      <c r="AF57" s="36">
        <f t="shared" si="25"/>
        <v>72.33</v>
      </c>
      <c r="AG57" s="36">
        <f t="shared" si="25"/>
        <v>72.536000000000001</v>
      </c>
      <c r="AH57" s="36">
        <f t="shared" si="25"/>
        <v>72.744</v>
      </c>
      <c r="AI57" s="36">
        <f t="shared" si="25"/>
        <v>72.744</v>
      </c>
      <c r="AJ57" s="36">
        <f t="shared" si="25"/>
        <v>72.744</v>
      </c>
      <c r="AK57" s="6">
        <v>34.601999999999997</v>
      </c>
    </row>
    <row r="58" spans="1:37" outlineLevel="1">
      <c r="A58" s="33"/>
      <c r="B58" s="39" t="s">
        <v>20</v>
      </c>
      <c r="C58" s="36"/>
      <c r="D58" s="36"/>
      <c r="E58" s="36">
        <f t="shared" si="0"/>
        <v>860.99</v>
      </c>
      <c r="F58" s="36">
        <f t="shared" si="1"/>
        <v>860.99</v>
      </c>
      <c r="G58" s="36">
        <f t="shared" si="2"/>
        <v>860.99</v>
      </c>
      <c r="H58" s="36">
        <f t="shared" si="3"/>
        <v>860.99</v>
      </c>
      <c r="I58" s="36">
        <f t="shared" si="18"/>
        <v>862.16</v>
      </c>
      <c r="J58" s="36">
        <f t="shared" si="19"/>
        <v>862.71</v>
      </c>
      <c r="K58" s="36">
        <f t="shared" si="5"/>
        <v>863.32</v>
      </c>
      <c r="L58" s="36">
        <f t="shared" si="6"/>
        <v>863.32</v>
      </c>
      <c r="M58" s="36">
        <f t="shared" si="7"/>
        <v>863.32</v>
      </c>
      <c r="N58" s="36">
        <f t="shared" si="8"/>
        <v>863.32</v>
      </c>
      <c r="O58" s="36">
        <f t="shared" si="20"/>
        <v>863.32</v>
      </c>
      <c r="P58" s="36">
        <f t="shared" si="9"/>
        <v>864.73</v>
      </c>
      <c r="Q58" s="36">
        <f t="shared" si="10"/>
        <v>865.31</v>
      </c>
      <c r="R58" s="36">
        <f t="shared" si="11"/>
        <v>865.85</v>
      </c>
      <c r="S58" s="36">
        <f t="shared" si="12"/>
        <v>866.47</v>
      </c>
      <c r="T58" s="36">
        <f t="shared" si="17"/>
        <v>866.47</v>
      </c>
      <c r="U58" s="36">
        <f t="shared" si="21"/>
        <v>866.47</v>
      </c>
      <c r="V58" s="36">
        <f t="shared" si="22"/>
        <v>866.47</v>
      </c>
      <c r="W58" s="36">
        <f t="shared" si="23"/>
        <v>867.83</v>
      </c>
      <c r="X58" s="36">
        <f t="shared" si="24"/>
        <v>867.83</v>
      </c>
      <c r="Y58" s="36">
        <f t="shared" si="26"/>
        <v>867.83</v>
      </c>
      <c r="Z58" s="36">
        <f t="shared" si="26"/>
        <v>867.83</v>
      </c>
      <c r="AA58" s="36">
        <f t="shared" si="26"/>
        <v>867.83</v>
      </c>
      <c r="AB58" s="36">
        <f t="shared" si="25"/>
        <v>867.83</v>
      </c>
      <c r="AC58" s="36">
        <f t="shared" si="25"/>
        <v>867.83</v>
      </c>
      <c r="AD58" s="36">
        <f t="shared" si="25"/>
        <v>867.83</v>
      </c>
      <c r="AE58" s="36">
        <f t="shared" si="25"/>
        <v>867.83</v>
      </c>
      <c r="AF58" s="36">
        <f t="shared" si="25"/>
        <v>870.56</v>
      </c>
      <c r="AG58" s="36">
        <f t="shared" si="25"/>
        <v>871.13</v>
      </c>
      <c r="AH58" s="36">
        <f t="shared" si="25"/>
        <v>871.71</v>
      </c>
      <c r="AI58" s="36">
        <f t="shared" si="25"/>
        <v>871.71</v>
      </c>
      <c r="AJ58" s="36">
        <f t="shared" si="25"/>
        <v>871.71</v>
      </c>
      <c r="AK58" s="6">
        <v>695.06</v>
      </c>
    </row>
    <row r="59" spans="1:37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7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259" t="s">
        <v>130</v>
      </c>
      <c r="V60" s="66">
        <f t="shared" ref="T60:V60" si="27">(W37-W38-W39-W40)-(V37-V38-V39-V40)</f>
        <v>0.62100000000009459</v>
      </c>
      <c r="W60" s="66">
        <f>(AF37-AF38-AF39-AF40)-(AE37-AE38-AE39-AE40)</f>
        <v>4.7000000000025466E-2</v>
      </c>
      <c r="X60" s="66">
        <f>(AG37-AG38-AG39-AG40)-(AF37-AF38-AF39-AF40)</f>
        <v>0.58400000000006003</v>
      </c>
      <c r="Y60" s="66">
        <f>(AH37-AH38-AH39-AH40)-(AG37-AG38-AG39-AG40)</f>
        <v>0.89399999999977808</v>
      </c>
      <c r="Z60" s="66"/>
      <c r="AA60" s="66">
        <f>SUM(X60:Y60)</f>
        <v>1.4779999999998381</v>
      </c>
      <c r="AB60" s="66"/>
      <c r="AC60" s="66"/>
      <c r="AD60" s="66"/>
      <c r="AH60" s="66"/>
      <c r="AI60" s="66"/>
      <c r="AJ60" s="66"/>
    </row>
    <row r="61" spans="1:37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259" t="s">
        <v>82</v>
      </c>
      <c r="V61" s="66">
        <f t="shared" ref="T61:V61" si="28">W48-V48</f>
        <v>1.1700000000000159</v>
      </c>
      <c r="W61" s="66">
        <f>AF48-AE48</f>
        <v>1.660000000000025</v>
      </c>
      <c r="X61" s="66">
        <f>AG48-AF48</f>
        <v>0.25</v>
      </c>
      <c r="Y61" s="66">
        <f>AH48-AG48</f>
        <v>0.27999999999997272</v>
      </c>
      <c r="Z61" s="66"/>
      <c r="AA61" s="66">
        <f t="shared" ref="AA61:AA65" si="29">SUM(X61:Y61)</f>
        <v>0.52999999999997272</v>
      </c>
      <c r="AB61" s="66"/>
      <c r="AC61" s="66"/>
      <c r="AD61" s="66"/>
      <c r="AH61" s="66"/>
      <c r="AI61" s="66"/>
      <c r="AJ61" s="66"/>
    </row>
    <row r="62" spans="1:37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259" t="s">
        <v>131</v>
      </c>
      <c r="V62" s="66">
        <f t="shared" ref="T62:V62" si="30">W46-V46</f>
        <v>2.2100000000000009E-2</v>
      </c>
      <c r="W62" s="66">
        <f>AF46-AE46</f>
        <v>4.3899999999999828E-2</v>
      </c>
      <c r="X62" s="66">
        <f>AG46-AF46</f>
        <v>4.5999999999999375E-3</v>
      </c>
      <c r="Y62" s="66">
        <f>AH46-AG46</f>
        <v>4.6999999999997044E-3</v>
      </c>
      <c r="Z62" s="66"/>
      <c r="AA62" s="66">
        <f t="shared" si="29"/>
        <v>9.2999999999996419E-3</v>
      </c>
      <c r="AB62" s="66"/>
      <c r="AC62" s="66"/>
      <c r="AD62" s="66"/>
      <c r="AH62" s="66"/>
      <c r="AI62" s="66"/>
      <c r="AJ62" s="66"/>
    </row>
    <row r="63" spans="1:37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58" t="s">
        <v>81</v>
      </c>
      <c r="V63" s="33">
        <f t="shared" ref="T63:V63" si="31">W55-V55</f>
        <v>3.6000000000001364</v>
      </c>
      <c r="W63" s="33">
        <f>AF55-AE55</f>
        <v>6.2999999999999545</v>
      </c>
      <c r="X63" s="33">
        <f>AG55-AF55</f>
        <v>1.2999999999999545</v>
      </c>
      <c r="Y63" s="33">
        <f>AH55-AG55</f>
        <v>1.2999999999999545</v>
      </c>
      <c r="Z63" s="6">
        <f>AVERAGE(S63:X63)</f>
        <v>3.7333333333333485</v>
      </c>
      <c r="AA63" s="66">
        <f t="shared" si="29"/>
        <v>2.5999999999999091</v>
      </c>
      <c r="AB63" s="33"/>
      <c r="AC63" s="33"/>
      <c r="AD63" s="33"/>
      <c r="AH63" s="33"/>
      <c r="AI63" s="33"/>
      <c r="AJ63" s="33"/>
    </row>
    <row r="64" spans="1:37">
      <c r="B64" s="9"/>
      <c r="C64" s="9"/>
      <c r="U64" s="8" t="s">
        <v>80</v>
      </c>
      <c r="V64" s="8">
        <f t="shared" ref="T64:V64" si="32">W58-V58</f>
        <v>1.3600000000000136</v>
      </c>
      <c r="W64" s="8">
        <f>AF58-AE58</f>
        <v>2.7299999999999045</v>
      </c>
      <c r="X64" s="8">
        <f>AG58-AF58</f>
        <v>0.57000000000005002</v>
      </c>
      <c r="Y64" s="8">
        <f>AH58-AG58</f>
        <v>0.58000000000004093</v>
      </c>
      <c r="Z64" s="6">
        <f>AVERAGE(S64:X64)</f>
        <v>1.5533333333333228</v>
      </c>
      <c r="AA64" s="66">
        <f t="shared" si="29"/>
        <v>1.1500000000000909</v>
      </c>
      <c r="AB64" s="8"/>
      <c r="AC64" s="8"/>
      <c r="AD64" s="8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  <c r="S65" s="12"/>
      <c r="T65" s="12"/>
      <c r="U65" s="12" t="s">
        <v>91</v>
      </c>
      <c r="V65" s="12">
        <f t="shared" ref="T65:V65" si="33">SUM(V60:V64)</f>
        <v>6.7731000000002606</v>
      </c>
      <c r="W65" s="12">
        <f t="shared" ref="W65" si="34">SUM(W60:W64)</f>
        <v>10.78089999999991</v>
      </c>
      <c r="X65" s="12">
        <f t="shared" ref="X65:Y65" si="35">SUM(X60:X64)</f>
        <v>2.7086000000000645</v>
      </c>
      <c r="Y65" s="12">
        <f t="shared" si="35"/>
        <v>3.058699999999746</v>
      </c>
      <c r="Z65" s="6">
        <f>AVERAGE(S65:X65)</f>
        <v>6.754200000000079</v>
      </c>
      <c r="AA65" s="66">
        <f t="shared" si="29"/>
        <v>5.7672999999998105</v>
      </c>
      <c r="AB65" s="12"/>
      <c r="AC65" s="12"/>
      <c r="AD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AJ72" si="36">(H33-G33)*$D$72</f>
        <v>0</v>
      </c>
      <c r="I72" s="21">
        <f t="shared" si="36"/>
        <v>15891.199999998207</v>
      </c>
      <c r="J72" s="21">
        <f t="shared" si="36"/>
        <v>11500.800000000163</v>
      </c>
      <c r="K72" s="21">
        <f t="shared" si="36"/>
        <v>11641.599999999744</v>
      </c>
      <c r="L72" s="21">
        <f t="shared" si="36"/>
        <v>0</v>
      </c>
      <c r="M72" s="21">
        <f t="shared" si="36"/>
        <v>0</v>
      </c>
      <c r="N72" s="21">
        <f t="shared" si="36"/>
        <v>0</v>
      </c>
      <c r="O72" s="21">
        <f t="shared" si="36"/>
        <v>0</v>
      </c>
      <c r="P72" s="21">
        <f t="shared" si="36"/>
        <v>20582.400000002235</v>
      </c>
      <c r="Q72" s="21">
        <f t="shared" si="36"/>
        <v>12857.600000000093</v>
      </c>
      <c r="R72" s="21">
        <f t="shared" si="36"/>
        <v>11420.799999998417</v>
      </c>
      <c r="S72" s="21">
        <f t="shared" si="36"/>
        <v>12300.800000000163</v>
      </c>
      <c r="T72" s="21">
        <f t="shared" si="36"/>
        <v>0</v>
      </c>
      <c r="U72" s="21">
        <f t="shared" si="36"/>
        <v>0</v>
      </c>
      <c r="V72" s="21">
        <f t="shared" si="36"/>
        <v>0</v>
      </c>
      <c r="W72" s="21">
        <f t="shared" si="36"/>
        <v>0</v>
      </c>
      <c r="X72" s="21">
        <f t="shared" si="36"/>
        <v>0</v>
      </c>
      <c r="Y72" s="21">
        <f t="shared" si="36"/>
        <v>0</v>
      </c>
      <c r="Z72" s="21">
        <f t="shared" si="36"/>
        <v>0</v>
      </c>
      <c r="AA72" s="21">
        <f t="shared" si="36"/>
        <v>0</v>
      </c>
      <c r="AB72" s="21">
        <f t="shared" si="36"/>
        <v>0</v>
      </c>
      <c r="AC72" s="21">
        <f t="shared" si="36"/>
        <v>0</v>
      </c>
      <c r="AD72" s="21">
        <f t="shared" si="36"/>
        <v>0</v>
      </c>
      <c r="AE72" s="21">
        <f t="shared" si="36"/>
        <v>0</v>
      </c>
      <c r="AF72" s="21">
        <f t="shared" si="36"/>
        <v>52716.800000000512</v>
      </c>
      <c r="AG72" s="21">
        <f t="shared" si="36"/>
        <v>10969.599999999627</v>
      </c>
      <c r="AH72" s="21">
        <f t="shared" si="36"/>
        <v>12889.600000000792</v>
      </c>
      <c r="AI72" s="21">
        <f t="shared" si="36"/>
        <v>0</v>
      </c>
      <c r="AJ72" s="21">
        <f t="shared" si="36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37">(G34-F34)*$D$73</f>
        <v>0</v>
      </c>
      <c r="H73" s="21">
        <f t="shared" si="37"/>
        <v>0</v>
      </c>
      <c r="I73" s="21">
        <f t="shared" si="37"/>
        <v>963.20000000050641</v>
      </c>
      <c r="J73" s="21">
        <f t="shared" si="37"/>
        <v>4099.199999999837</v>
      </c>
      <c r="K73" s="21">
        <f t="shared" si="37"/>
        <v>2419.2000000002736</v>
      </c>
      <c r="L73" s="21">
        <f t="shared" si="37"/>
        <v>0</v>
      </c>
      <c r="M73" s="21">
        <f t="shared" si="37"/>
        <v>0</v>
      </c>
      <c r="N73" s="21">
        <f t="shared" si="37"/>
        <v>0</v>
      </c>
      <c r="O73" s="21">
        <f t="shared" si="37"/>
        <v>0</v>
      </c>
      <c r="P73" s="21">
        <f t="shared" si="37"/>
        <v>4028.8000000000466</v>
      </c>
      <c r="Q73" s="21">
        <f t="shared" si="37"/>
        <v>2000</v>
      </c>
      <c r="R73" s="21">
        <f t="shared" si="37"/>
        <v>2540.7999999995809</v>
      </c>
      <c r="S73" s="21">
        <f t="shared" si="37"/>
        <v>2764.8000000001048</v>
      </c>
      <c r="T73" s="21">
        <f t="shared" si="37"/>
        <v>0</v>
      </c>
      <c r="U73" s="21">
        <f t="shared" si="37"/>
        <v>0</v>
      </c>
      <c r="V73" s="21">
        <f t="shared" si="37"/>
        <v>0</v>
      </c>
      <c r="W73" s="21">
        <f t="shared" si="37"/>
        <v>0</v>
      </c>
      <c r="X73" s="21">
        <f t="shared" si="37"/>
        <v>0</v>
      </c>
      <c r="Y73" s="21">
        <f t="shared" si="37"/>
        <v>0</v>
      </c>
      <c r="Z73" s="21">
        <f t="shared" si="37"/>
        <v>0</v>
      </c>
      <c r="AA73" s="21">
        <f t="shared" si="37"/>
        <v>0</v>
      </c>
      <c r="AB73" s="21">
        <f t="shared" si="37"/>
        <v>0</v>
      </c>
      <c r="AC73" s="21">
        <f t="shared" si="37"/>
        <v>0</v>
      </c>
      <c r="AD73" s="21">
        <f t="shared" si="37"/>
        <v>0</v>
      </c>
      <c r="AE73" s="21">
        <f t="shared" si="37"/>
        <v>0</v>
      </c>
      <c r="AF73" s="21">
        <f t="shared" si="37"/>
        <v>11065.600000000268</v>
      </c>
      <c r="AG73" s="21">
        <f t="shared" si="37"/>
        <v>2035.1999999998952</v>
      </c>
      <c r="AH73" s="21">
        <f t="shared" si="37"/>
        <v>2652.7999999998428</v>
      </c>
      <c r="AI73" s="21">
        <f t="shared" si="37"/>
        <v>0</v>
      </c>
      <c r="AJ73" s="21">
        <f t="shared" si="37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38">(G35-F35)*$D$74</f>
        <v>0</v>
      </c>
      <c r="H74" s="21">
        <f t="shared" si="38"/>
        <v>0</v>
      </c>
      <c r="I74" s="21">
        <f t="shared" si="38"/>
        <v>18000</v>
      </c>
      <c r="J74" s="21">
        <f t="shared" si="38"/>
        <v>14000</v>
      </c>
      <c r="K74" s="21">
        <f t="shared" si="38"/>
        <v>14000</v>
      </c>
      <c r="L74" s="21">
        <f t="shared" si="38"/>
        <v>0</v>
      </c>
      <c r="M74" s="21">
        <f t="shared" si="38"/>
        <v>0</v>
      </c>
      <c r="N74" s="21">
        <f t="shared" si="38"/>
        <v>0</v>
      </c>
      <c r="O74" s="21">
        <f t="shared" si="38"/>
        <v>0</v>
      </c>
      <c r="P74" s="21">
        <f t="shared" si="38"/>
        <v>23000</v>
      </c>
      <c r="Q74" s="21">
        <f t="shared" si="38"/>
        <v>15000</v>
      </c>
      <c r="R74" s="21">
        <f t="shared" si="38"/>
        <v>14000</v>
      </c>
      <c r="S74" s="21">
        <f t="shared" si="38"/>
        <v>15000</v>
      </c>
      <c r="T74" s="21">
        <f t="shared" si="38"/>
        <v>0</v>
      </c>
      <c r="U74" s="21">
        <f t="shared" si="38"/>
        <v>0</v>
      </c>
      <c r="V74" s="21">
        <f t="shared" si="38"/>
        <v>0</v>
      </c>
      <c r="W74" s="21">
        <f t="shared" si="38"/>
        <v>0</v>
      </c>
      <c r="X74" s="21">
        <f t="shared" si="38"/>
        <v>0</v>
      </c>
      <c r="Y74" s="21">
        <f t="shared" si="38"/>
        <v>0</v>
      </c>
      <c r="Z74" s="21">
        <f t="shared" si="38"/>
        <v>0</v>
      </c>
      <c r="AA74" s="21">
        <f t="shared" si="38"/>
        <v>0</v>
      </c>
      <c r="AB74" s="21">
        <f t="shared" si="38"/>
        <v>0</v>
      </c>
      <c r="AC74" s="21">
        <f t="shared" si="38"/>
        <v>0</v>
      </c>
      <c r="AD74" s="21">
        <f t="shared" si="38"/>
        <v>0</v>
      </c>
      <c r="AE74" s="21">
        <f t="shared" si="38"/>
        <v>0</v>
      </c>
      <c r="AF74" s="21">
        <f t="shared" si="38"/>
        <v>62000</v>
      </c>
      <c r="AG74" s="21">
        <f t="shared" si="38"/>
        <v>12000</v>
      </c>
      <c r="AH74" s="21">
        <f t="shared" si="38"/>
        <v>16000</v>
      </c>
      <c r="AI74" s="21">
        <f t="shared" si="38"/>
        <v>0</v>
      </c>
      <c r="AJ74" s="21">
        <f t="shared" si="38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39">(G36-F36)*$D$75</f>
        <v>0</v>
      </c>
      <c r="H75" s="21">
        <f t="shared" si="39"/>
        <v>0</v>
      </c>
      <c r="I75" s="21">
        <f t="shared" si="39"/>
        <v>0</v>
      </c>
      <c r="J75" s="21">
        <f t="shared" si="39"/>
        <v>0</v>
      </c>
      <c r="K75" s="21">
        <f t="shared" si="39"/>
        <v>0</v>
      </c>
      <c r="L75" s="21">
        <f t="shared" si="39"/>
        <v>0</v>
      </c>
      <c r="M75" s="21">
        <f t="shared" si="39"/>
        <v>0</v>
      </c>
      <c r="N75" s="21">
        <f t="shared" si="39"/>
        <v>0</v>
      </c>
      <c r="O75" s="21">
        <f t="shared" si="39"/>
        <v>0</v>
      </c>
      <c r="P75" s="21">
        <f t="shared" si="39"/>
        <v>0</v>
      </c>
      <c r="Q75" s="21">
        <f t="shared" si="39"/>
        <v>0</v>
      </c>
      <c r="R75" s="21">
        <f t="shared" si="39"/>
        <v>0</v>
      </c>
      <c r="S75" s="21">
        <f t="shared" si="39"/>
        <v>0</v>
      </c>
      <c r="T75" s="21">
        <f t="shared" si="39"/>
        <v>0</v>
      </c>
      <c r="U75" s="21">
        <f t="shared" si="39"/>
        <v>0</v>
      </c>
      <c r="V75" s="21">
        <f t="shared" si="39"/>
        <v>0</v>
      </c>
      <c r="W75" s="21">
        <f t="shared" si="39"/>
        <v>0</v>
      </c>
      <c r="X75" s="21">
        <f t="shared" si="39"/>
        <v>0</v>
      </c>
      <c r="Y75" s="21">
        <f t="shared" si="39"/>
        <v>0</v>
      </c>
      <c r="Z75" s="21">
        <f t="shared" si="39"/>
        <v>0</v>
      </c>
      <c r="AA75" s="21">
        <f t="shared" si="39"/>
        <v>0</v>
      </c>
      <c r="AB75" s="21">
        <f t="shared" si="39"/>
        <v>0</v>
      </c>
      <c r="AC75" s="21">
        <f t="shared" si="39"/>
        <v>0</v>
      </c>
      <c r="AD75" s="21">
        <f t="shared" si="39"/>
        <v>0</v>
      </c>
      <c r="AE75" s="21">
        <f t="shared" si="39"/>
        <v>0</v>
      </c>
      <c r="AF75" s="21">
        <f t="shared" si="39"/>
        <v>0</v>
      </c>
      <c r="AG75" s="21">
        <f t="shared" si="39"/>
        <v>0</v>
      </c>
      <c r="AH75" s="21">
        <f t="shared" si="39"/>
        <v>0</v>
      </c>
      <c r="AI75" s="21">
        <f t="shared" si="39"/>
        <v>0</v>
      </c>
      <c r="AJ75" s="21">
        <f t="shared" si="39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40">SUM(F101:F102)</f>
        <v>0</v>
      </c>
      <c r="G100" s="22">
        <f t="shared" ref="G100:AJ100" si="41">SUM(G101:G102)</f>
        <v>0</v>
      </c>
      <c r="H100" s="22">
        <f t="shared" si="41"/>
        <v>0</v>
      </c>
      <c r="I100" s="22">
        <f t="shared" si="41"/>
        <v>10186.78714000043</v>
      </c>
      <c r="J100" s="22">
        <f t="shared" si="41"/>
        <v>12002.388539999345</v>
      </c>
      <c r="K100" s="22">
        <f t="shared" si="41"/>
        <v>11985.985940000131</v>
      </c>
      <c r="L100" s="22">
        <f t="shared" si="41"/>
        <v>0</v>
      </c>
      <c r="M100" s="22">
        <f t="shared" si="41"/>
        <v>0</v>
      </c>
      <c r="N100" s="22">
        <f t="shared" si="41"/>
        <v>0</v>
      </c>
      <c r="O100" s="22">
        <f t="shared" si="41"/>
        <v>0</v>
      </c>
      <c r="P100" s="22">
        <f t="shared" si="41"/>
        <v>13237.884500000235</v>
      </c>
      <c r="Q100" s="22">
        <f t="shared" si="41"/>
        <v>12259.458859999848</v>
      </c>
      <c r="R100" s="22">
        <f t="shared" si="41"/>
        <v>12156.029300000126</v>
      </c>
      <c r="S100" s="22">
        <f t="shared" si="41"/>
        <v>12855.604739999195</v>
      </c>
      <c r="T100" s="22">
        <f t="shared" si="41"/>
        <v>0</v>
      </c>
      <c r="U100" s="22">
        <f t="shared" si="41"/>
        <v>0</v>
      </c>
      <c r="V100" s="22">
        <f t="shared" si="41"/>
        <v>0</v>
      </c>
      <c r="W100" s="22">
        <f t="shared" si="41"/>
        <v>25496.345620000695</v>
      </c>
      <c r="X100" s="22">
        <f t="shared" si="41"/>
        <v>0</v>
      </c>
      <c r="Y100" s="22">
        <f t="shared" si="41"/>
        <v>0</v>
      </c>
      <c r="Z100" s="22">
        <f t="shared" si="41"/>
        <v>0</v>
      </c>
      <c r="AA100" s="22">
        <f t="shared" si="41"/>
        <v>0</v>
      </c>
      <c r="AB100" s="22">
        <f t="shared" si="41"/>
        <v>0</v>
      </c>
      <c r="AC100" s="22">
        <f t="shared" si="41"/>
        <v>0</v>
      </c>
      <c r="AD100" s="22">
        <f t="shared" si="41"/>
        <v>0</v>
      </c>
      <c r="AE100" s="22">
        <f t="shared" si="41"/>
        <v>0</v>
      </c>
      <c r="AF100" s="22">
        <f t="shared" si="41"/>
        <v>14107.281559999865</v>
      </c>
      <c r="AG100" s="22">
        <f t="shared" si="41"/>
        <v>13105.379220000086</v>
      </c>
      <c r="AH100" s="22">
        <f t="shared" si="41"/>
        <v>16756.091760000381</v>
      </c>
      <c r="AI100" s="22">
        <f t="shared" si="41"/>
        <v>0</v>
      </c>
      <c r="AJ100" s="22">
        <f t="shared" si="41"/>
        <v>0</v>
      </c>
      <c r="AK100" s="22">
        <f t="shared" ref="AK100:AK102" si="42">SUM(F100:AJ100)</f>
        <v>154149.23718000035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43">SUM(G111,G114:G118)</f>
        <v>0</v>
      </c>
      <c r="H101" s="22">
        <f t="shared" si="43"/>
        <v>0</v>
      </c>
      <c r="I101" s="22">
        <f t="shared" si="43"/>
        <v>5973.670377698214</v>
      </c>
      <c r="J101" s="22">
        <f t="shared" si="43"/>
        <v>9507.4749074068568</v>
      </c>
      <c r="K101" s="22">
        <f t="shared" si="43"/>
        <v>9457.9274618321688</v>
      </c>
      <c r="L101" s="22">
        <f t="shared" si="43"/>
        <v>0</v>
      </c>
      <c r="M101" s="22">
        <f t="shared" si="43"/>
        <v>0</v>
      </c>
      <c r="N101" s="22">
        <f t="shared" si="43"/>
        <v>0</v>
      </c>
      <c r="O101" s="22">
        <f t="shared" si="43"/>
        <v>0</v>
      </c>
      <c r="P101" s="22">
        <f t="shared" si="43"/>
        <v>6594.5567857144169</v>
      </c>
      <c r="Q101" s="22">
        <f t="shared" si="43"/>
        <v>9835.6445995670529</v>
      </c>
      <c r="R101" s="22">
        <f t="shared" si="43"/>
        <v>10719.245706106918</v>
      </c>
      <c r="S101" s="22">
        <f t="shared" si="43"/>
        <v>10984.470183397058</v>
      </c>
      <c r="T101" s="22">
        <f t="shared" si="43"/>
        <v>0</v>
      </c>
      <c r="U101" s="22">
        <f t="shared" si="43"/>
        <v>0</v>
      </c>
      <c r="V101" s="22">
        <f t="shared" si="43"/>
        <v>0</v>
      </c>
      <c r="W101" s="22">
        <f t="shared" si="43"/>
        <v>14555.583566283</v>
      </c>
      <c r="X101" s="22">
        <f t="shared" si="43"/>
        <v>0</v>
      </c>
      <c r="Y101" s="22">
        <f t="shared" si="43"/>
        <v>0</v>
      </c>
      <c r="Z101" s="22">
        <f t="shared" si="43"/>
        <v>0</v>
      </c>
      <c r="AA101" s="22">
        <f t="shared" si="43"/>
        <v>0</v>
      </c>
      <c r="AB101" s="22">
        <f t="shared" si="43"/>
        <v>0</v>
      </c>
      <c r="AC101" s="22">
        <f t="shared" si="43"/>
        <v>0</v>
      </c>
      <c r="AD101" s="22">
        <f t="shared" si="43"/>
        <v>0</v>
      </c>
      <c r="AE101" s="22">
        <f t="shared" si="43"/>
        <v>0</v>
      </c>
      <c r="AF101" s="22">
        <f t="shared" si="43"/>
        <v>7747.4231300813153</v>
      </c>
      <c r="AG101" s="22">
        <f t="shared" si="43"/>
        <v>8152.6595149251607</v>
      </c>
      <c r="AH101" s="22">
        <f t="shared" si="43"/>
        <v>10985.403333333608</v>
      </c>
      <c r="AI101" s="22">
        <f t="shared" si="43"/>
        <v>0</v>
      </c>
      <c r="AJ101" s="22">
        <f t="shared" si="43"/>
        <v>0</v>
      </c>
      <c r="AK101" s="22">
        <f t="shared" si="42"/>
        <v>104514.05956634576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44">SUM(G121:G128)</f>
        <v>0</v>
      </c>
      <c r="H102" s="22">
        <f t="shared" si="44"/>
        <v>0</v>
      </c>
      <c r="I102" s="22">
        <f t="shared" si="44"/>
        <v>4213.1167623022156</v>
      </c>
      <c r="J102" s="22">
        <f t="shared" si="44"/>
        <v>2494.9136325924874</v>
      </c>
      <c r="K102" s="22">
        <f t="shared" si="44"/>
        <v>2528.0584781679627</v>
      </c>
      <c r="L102" s="22">
        <f t="shared" si="44"/>
        <v>0</v>
      </c>
      <c r="M102" s="22">
        <f t="shared" si="44"/>
        <v>0</v>
      </c>
      <c r="N102" s="22">
        <f t="shared" si="44"/>
        <v>0</v>
      </c>
      <c r="O102" s="22">
        <f t="shared" si="44"/>
        <v>0</v>
      </c>
      <c r="P102" s="22">
        <f t="shared" si="44"/>
        <v>6643.3277142858178</v>
      </c>
      <c r="Q102" s="22">
        <f t="shared" si="44"/>
        <v>2423.814260432795</v>
      </c>
      <c r="R102" s="22">
        <f t="shared" si="44"/>
        <v>1436.783593893208</v>
      </c>
      <c r="S102" s="22">
        <f t="shared" si="44"/>
        <v>1871.1345566021382</v>
      </c>
      <c r="T102" s="22">
        <f t="shared" si="44"/>
        <v>0</v>
      </c>
      <c r="U102" s="22">
        <f t="shared" si="44"/>
        <v>0</v>
      </c>
      <c r="V102" s="22">
        <f t="shared" si="44"/>
        <v>0</v>
      </c>
      <c r="W102" s="22">
        <f t="shared" si="44"/>
        <v>10940.762053717695</v>
      </c>
      <c r="X102" s="22">
        <f t="shared" si="44"/>
        <v>0</v>
      </c>
      <c r="Y102" s="22">
        <f t="shared" si="44"/>
        <v>0</v>
      </c>
      <c r="Z102" s="22">
        <f t="shared" si="44"/>
        <v>0</v>
      </c>
      <c r="AA102" s="22">
        <f t="shared" si="44"/>
        <v>0</v>
      </c>
      <c r="AB102" s="22">
        <f t="shared" si="44"/>
        <v>0</v>
      </c>
      <c r="AC102" s="22">
        <f t="shared" si="44"/>
        <v>0</v>
      </c>
      <c r="AD102" s="22">
        <f t="shared" si="44"/>
        <v>0</v>
      </c>
      <c r="AE102" s="22">
        <f t="shared" si="44"/>
        <v>0</v>
      </c>
      <c r="AF102" s="22">
        <f t="shared" si="44"/>
        <v>6359.8584299185495</v>
      </c>
      <c r="AG102" s="22">
        <f t="shared" si="44"/>
        <v>4952.7197050749264</v>
      </c>
      <c r="AH102" s="22">
        <f t="shared" si="44"/>
        <v>5770.6884266667748</v>
      </c>
      <c r="AI102" s="22">
        <f t="shared" si="44"/>
        <v>0</v>
      </c>
      <c r="AJ102" s="22">
        <f t="shared" si="44"/>
        <v>0</v>
      </c>
      <c r="AK102" s="22">
        <f t="shared" si="42"/>
        <v>49635.177613654567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45">((G33+G34)-(F33+F34))*$D$107</f>
        <v>0</v>
      </c>
      <c r="H107" s="27">
        <f t="shared" si="45"/>
        <v>0</v>
      </c>
      <c r="I107" s="27">
        <f t="shared" si="45"/>
        <v>16854.399999996531</v>
      </c>
      <c r="J107" s="27">
        <f t="shared" si="45"/>
        <v>15600</v>
      </c>
      <c r="K107" s="27">
        <f t="shared" si="45"/>
        <v>14060.800000000745</v>
      </c>
      <c r="L107" s="27">
        <f t="shared" si="45"/>
        <v>0</v>
      </c>
      <c r="M107" s="27">
        <f t="shared" si="45"/>
        <v>0</v>
      </c>
      <c r="N107" s="27">
        <f t="shared" si="45"/>
        <v>0</v>
      </c>
      <c r="O107" s="27">
        <f t="shared" si="45"/>
        <v>0</v>
      </c>
      <c r="P107" s="27">
        <f t="shared" si="45"/>
        <v>24611.200000002282</v>
      </c>
      <c r="Q107" s="27">
        <f t="shared" si="45"/>
        <v>14857.600000000093</v>
      </c>
      <c r="R107" s="27">
        <f t="shared" si="45"/>
        <v>13961.599999997998</v>
      </c>
      <c r="S107" s="27">
        <f t="shared" si="45"/>
        <v>15065.599999998813</v>
      </c>
      <c r="T107" s="27">
        <f t="shared" si="45"/>
        <v>0</v>
      </c>
      <c r="U107" s="27">
        <f t="shared" si="45"/>
        <v>0</v>
      </c>
      <c r="V107" s="27">
        <f t="shared" si="45"/>
        <v>0</v>
      </c>
      <c r="W107" s="27">
        <f t="shared" si="45"/>
        <v>0</v>
      </c>
      <c r="X107" s="27">
        <f t="shared" si="45"/>
        <v>0</v>
      </c>
      <c r="Y107" s="27">
        <f t="shared" si="45"/>
        <v>0</v>
      </c>
      <c r="Z107" s="27">
        <f t="shared" si="45"/>
        <v>0</v>
      </c>
      <c r="AA107" s="27">
        <f t="shared" si="45"/>
        <v>0</v>
      </c>
      <c r="AB107" s="27">
        <f t="shared" si="45"/>
        <v>0</v>
      </c>
      <c r="AC107" s="27">
        <f t="shared" si="45"/>
        <v>0</v>
      </c>
      <c r="AD107" s="27">
        <f t="shared" si="45"/>
        <v>0</v>
      </c>
      <c r="AE107" s="27">
        <f t="shared" si="45"/>
        <v>0</v>
      </c>
      <c r="AF107" s="27">
        <f t="shared" si="45"/>
        <v>63782.400000002235</v>
      </c>
      <c r="AG107" s="27">
        <f t="shared" si="45"/>
        <v>13004.800000000978</v>
      </c>
      <c r="AH107" s="27">
        <f t="shared" si="45"/>
        <v>15542.399999999907</v>
      </c>
      <c r="AI107" s="27">
        <f t="shared" si="45"/>
        <v>0</v>
      </c>
      <c r="AJ107" s="27">
        <f t="shared" si="45"/>
        <v>0</v>
      </c>
      <c r="AK107" s="27">
        <f>SUM(F107:AJ107)</f>
        <v>207340.79999999958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46">(G37-F37)*$D$108</f>
        <v>0</v>
      </c>
      <c r="H108" s="27">
        <f t="shared" si="46"/>
        <v>0</v>
      </c>
      <c r="I108" s="27">
        <f t="shared" si="46"/>
        <v>800.0000000001819</v>
      </c>
      <c r="J108" s="27">
        <f t="shared" si="46"/>
        <v>2199.9999999998181</v>
      </c>
      <c r="K108" s="27">
        <f t="shared" si="46"/>
        <v>2099.9999999999091</v>
      </c>
      <c r="L108" s="27">
        <f t="shared" si="46"/>
        <v>0</v>
      </c>
      <c r="M108" s="27">
        <f t="shared" si="46"/>
        <v>0</v>
      </c>
      <c r="N108" s="27">
        <f t="shared" si="46"/>
        <v>0</v>
      </c>
      <c r="O108" s="27">
        <f t="shared" si="46"/>
        <v>0</v>
      </c>
      <c r="P108" s="27">
        <f t="shared" si="46"/>
        <v>1000</v>
      </c>
      <c r="Q108" s="27">
        <f t="shared" si="46"/>
        <v>1900.0000000000909</v>
      </c>
      <c r="R108" s="27">
        <f t="shared" si="46"/>
        <v>2400.0000000000909</v>
      </c>
      <c r="S108" s="27">
        <f t="shared" si="46"/>
        <v>2299.9999999997272</v>
      </c>
      <c r="T108" s="27">
        <f t="shared" si="46"/>
        <v>0</v>
      </c>
      <c r="U108" s="27">
        <f t="shared" si="46"/>
        <v>0</v>
      </c>
      <c r="V108" s="27">
        <f t="shared" si="46"/>
        <v>0</v>
      </c>
      <c r="W108" s="27">
        <f t="shared" si="46"/>
        <v>1800.0000000001819</v>
      </c>
      <c r="X108" s="27">
        <f t="shared" si="46"/>
        <v>0</v>
      </c>
      <c r="Y108" s="27">
        <f t="shared" si="46"/>
        <v>0</v>
      </c>
      <c r="Z108" s="27">
        <f t="shared" si="46"/>
        <v>0</v>
      </c>
      <c r="AA108" s="27">
        <f t="shared" si="46"/>
        <v>0</v>
      </c>
      <c r="AB108" s="27">
        <f t="shared" si="46"/>
        <v>0</v>
      </c>
      <c r="AC108" s="27">
        <f t="shared" si="46"/>
        <v>0</v>
      </c>
      <c r="AD108" s="27">
        <f t="shared" si="46"/>
        <v>0</v>
      </c>
      <c r="AE108" s="27">
        <f t="shared" si="46"/>
        <v>0</v>
      </c>
      <c r="AF108" s="27">
        <f t="shared" si="46"/>
        <v>500</v>
      </c>
      <c r="AG108" s="27">
        <f t="shared" si="46"/>
        <v>1500</v>
      </c>
      <c r="AH108" s="27">
        <f t="shared" si="46"/>
        <v>2699.9999999998181</v>
      </c>
      <c r="AI108" s="27">
        <f t="shared" si="46"/>
        <v>0</v>
      </c>
      <c r="AJ108" s="27">
        <f t="shared" si="46"/>
        <v>0</v>
      </c>
      <c r="AK108" s="27">
        <f t="shared" ref="AK108:AK130" si="47">SUM(F108:AJ108)</f>
        <v>19199.999999999818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48">SUM(G111:G118)</f>
        <v>0</v>
      </c>
      <c r="H109" s="27">
        <f t="shared" si="48"/>
        <v>0</v>
      </c>
      <c r="I109" s="27">
        <f t="shared" si="48"/>
        <v>6523.6703776981958</v>
      </c>
      <c r="J109" s="27">
        <f t="shared" si="48"/>
        <v>11007.474907406942</v>
      </c>
      <c r="K109" s="27">
        <f t="shared" si="48"/>
        <v>10827.927461832145</v>
      </c>
      <c r="L109" s="27">
        <f t="shared" si="48"/>
        <v>0</v>
      </c>
      <c r="M109" s="27">
        <f t="shared" si="48"/>
        <v>0</v>
      </c>
      <c r="N109" s="27">
        <f t="shared" si="48"/>
        <v>0</v>
      </c>
      <c r="O109" s="27">
        <f t="shared" si="48"/>
        <v>0</v>
      </c>
      <c r="P109" s="27">
        <f t="shared" si="48"/>
        <v>7094.5567857145024</v>
      </c>
      <c r="Q109" s="27">
        <f t="shared" si="48"/>
        <v>10965.644599567049</v>
      </c>
      <c r="R109" s="27">
        <f t="shared" si="48"/>
        <v>12389.24570610682</v>
      </c>
      <c r="S109" s="27">
        <f t="shared" si="48"/>
        <v>12574.470183397061</v>
      </c>
      <c r="T109" s="27">
        <f t="shared" si="48"/>
        <v>0</v>
      </c>
      <c r="U109" s="27">
        <f t="shared" si="48"/>
        <v>0</v>
      </c>
      <c r="V109" s="27">
        <f t="shared" si="48"/>
        <v>0</v>
      </c>
      <c r="W109" s="27">
        <f t="shared" si="48"/>
        <v>15645.58356628309</v>
      </c>
      <c r="X109" s="27">
        <f t="shared" si="48"/>
        <v>0</v>
      </c>
      <c r="Y109" s="27">
        <f t="shared" si="48"/>
        <v>0</v>
      </c>
      <c r="Z109" s="27">
        <f t="shared" si="48"/>
        <v>0</v>
      </c>
      <c r="AA109" s="27">
        <f t="shared" si="48"/>
        <v>0</v>
      </c>
      <c r="AB109" s="27">
        <f t="shared" si="48"/>
        <v>0</v>
      </c>
      <c r="AC109" s="27">
        <f t="shared" si="48"/>
        <v>0</v>
      </c>
      <c r="AD109" s="27">
        <f t="shared" si="48"/>
        <v>0</v>
      </c>
      <c r="AE109" s="27">
        <f t="shared" si="48"/>
        <v>0</v>
      </c>
      <c r="AF109" s="27">
        <f t="shared" si="48"/>
        <v>8107.4231300812717</v>
      </c>
      <c r="AG109" s="27">
        <f t="shared" si="48"/>
        <v>9062.659514925128</v>
      </c>
      <c r="AH109" s="27">
        <f t="shared" si="48"/>
        <v>12785.403333333648</v>
      </c>
      <c r="AI109" s="27">
        <f t="shared" si="48"/>
        <v>0</v>
      </c>
      <c r="AJ109" s="27">
        <f t="shared" si="48"/>
        <v>0</v>
      </c>
      <c r="AK109" s="27">
        <f t="shared" si="47"/>
        <v>116984.05956634585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47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49">IF(F132=0,((F37-E37))*$D$111,(((F37-E37)*0.8))*$D$111)</f>
        <v>0</v>
      </c>
      <c r="G111" s="27">
        <f t="shared" si="49"/>
        <v>0</v>
      </c>
      <c r="H111" s="27">
        <f t="shared" si="49"/>
        <v>0</v>
      </c>
      <c r="I111" s="27">
        <f t="shared" si="49"/>
        <v>800.0000000001819</v>
      </c>
      <c r="J111" s="27">
        <f t="shared" si="49"/>
        <v>2199.9999999998181</v>
      </c>
      <c r="K111" s="27">
        <f t="shared" si="49"/>
        <v>2099.9999999999091</v>
      </c>
      <c r="L111" s="27">
        <f t="shared" si="49"/>
        <v>0</v>
      </c>
      <c r="M111" s="27">
        <f t="shared" si="49"/>
        <v>0</v>
      </c>
      <c r="N111" s="27">
        <f t="shared" si="49"/>
        <v>0</v>
      </c>
      <c r="O111" s="27">
        <f t="shared" si="49"/>
        <v>0</v>
      </c>
      <c r="P111" s="27">
        <f t="shared" si="49"/>
        <v>1000</v>
      </c>
      <c r="Q111" s="27">
        <f t="shared" si="49"/>
        <v>1900.0000000000909</v>
      </c>
      <c r="R111" s="27">
        <f t="shared" si="49"/>
        <v>2400.0000000000909</v>
      </c>
      <c r="S111" s="27">
        <f t="shared" si="49"/>
        <v>2299.9999999997272</v>
      </c>
      <c r="T111" s="27">
        <f t="shared" si="49"/>
        <v>0</v>
      </c>
      <c r="U111" s="27">
        <f t="shared" si="49"/>
        <v>0</v>
      </c>
      <c r="V111" s="27">
        <f t="shared" si="49"/>
        <v>0</v>
      </c>
      <c r="W111" s="27">
        <f t="shared" si="49"/>
        <v>1800.0000000001819</v>
      </c>
      <c r="X111" s="27">
        <f t="shared" si="49"/>
        <v>0</v>
      </c>
      <c r="Y111" s="27">
        <f t="shared" si="49"/>
        <v>0</v>
      </c>
      <c r="Z111" s="27">
        <f t="shared" si="49"/>
        <v>0</v>
      </c>
      <c r="AA111" s="27">
        <f t="shared" si="49"/>
        <v>0</v>
      </c>
      <c r="AB111" s="27">
        <f t="shared" si="49"/>
        <v>0</v>
      </c>
      <c r="AC111" s="27">
        <f t="shared" si="49"/>
        <v>0</v>
      </c>
      <c r="AD111" s="27">
        <f t="shared" si="49"/>
        <v>0</v>
      </c>
      <c r="AE111" s="27">
        <f t="shared" si="49"/>
        <v>0</v>
      </c>
      <c r="AF111" s="27">
        <f t="shared" si="49"/>
        <v>500</v>
      </c>
      <c r="AG111" s="27">
        <f t="shared" si="49"/>
        <v>1500</v>
      </c>
      <c r="AH111" s="27">
        <f t="shared" si="49"/>
        <v>2699.9999999998181</v>
      </c>
      <c r="AI111" s="27">
        <f t="shared" si="49"/>
        <v>0</v>
      </c>
      <c r="AJ111" s="27">
        <f t="shared" si="49"/>
        <v>0</v>
      </c>
      <c r="AK111" s="27">
        <f t="shared" si="47"/>
        <v>19199.999999999818</v>
      </c>
    </row>
    <row r="112" spans="1:38">
      <c r="B112" s="58" t="s">
        <v>77</v>
      </c>
      <c r="C112" s="26"/>
      <c r="D112" s="26">
        <v>1000</v>
      </c>
      <c r="E112" s="27"/>
      <c r="F112" s="27">
        <f>(F38-E38)*$D$112</f>
        <v>0</v>
      </c>
      <c r="G112" s="27">
        <f t="shared" ref="G112:AJ112" si="50">(G38-F38)*$D$112</f>
        <v>0</v>
      </c>
      <c r="H112" s="27">
        <f t="shared" si="50"/>
        <v>0</v>
      </c>
      <c r="I112" s="27">
        <f t="shared" si="50"/>
        <v>500</v>
      </c>
      <c r="J112" s="27">
        <f t="shared" si="50"/>
        <v>1400.0000000000909</v>
      </c>
      <c r="K112" s="27">
        <f t="shared" si="50"/>
        <v>1299.9999999999545</v>
      </c>
      <c r="L112" s="27">
        <f t="shared" si="50"/>
        <v>0</v>
      </c>
      <c r="M112" s="27">
        <f t="shared" si="50"/>
        <v>0</v>
      </c>
      <c r="N112" s="27">
        <f t="shared" si="50"/>
        <v>0</v>
      </c>
      <c r="O112" s="27">
        <f t="shared" si="50"/>
        <v>0</v>
      </c>
      <c r="P112" s="27">
        <f t="shared" si="50"/>
        <v>400.00000000009095</v>
      </c>
      <c r="Q112" s="27">
        <f t="shared" si="50"/>
        <v>1000</v>
      </c>
      <c r="R112" s="27">
        <f t="shared" si="50"/>
        <v>1599.9999999999091</v>
      </c>
      <c r="S112" s="27">
        <f t="shared" si="50"/>
        <v>1500</v>
      </c>
      <c r="T112" s="27">
        <f t="shared" si="50"/>
        <v>0</v>
      </c>
      <c r="U112" s="27">
        <f t="shared" si="50"/>
        <v>0</v>
      </c>
      <c r="V112" s="27">
        <f t="shared" si="50"/>
        <v>0</v>
      </c>
      <c r="W112" s="27">
        <f t="shared" si="50"/>
        <v>900.00000000009095</v>
      </c>
      <c r="X112" s="27">
        <f t="shared" si="50"/>
        <v>0</v>
      </c>
      <c r="Y112" s="27">
        <f t="shared" si="50"/>
        <v>0</v>
      </c>
      <c r="Z112" s="27">
        <f t="shared" si="50"/>
        <v>0</v>
      </c>
      <c r="AA112" s="27">
        <f t="shared" si="50"/>
        <v>0</v>
      </c>
      <c r="AB112" s="27">
        <f t="shared" si="50"/>
        <v>0</v>
      </c>
      <c r="AC112" s="27">
        <f t="shared" si="50"/>
        <v>0</v>
      </c>
      <c r="AD112" s="27">
        <f t="shared" si="50"/>
        <v>0</v>
      </c>
      <c r="AE112" s="27">
        <f t="shared" si="50"/>
        <v>0</v>
      </c>
      <c r="AF112" s="27">
        <f t="shared" si="50"/>
        <v>299.99999999995453</v>
      </c>
      <c r="AG112" s="27">
        <f t="shared" si="50"/>
        <v>799.99999999995453</v>
      </c>
      <c r="AH112" s="27">
        <f t="shared" si="50"/>
        <v>1700.0000000000455</v>
      </c>
      <c r="AI112" s="27">
        <f t="shared" si="50"/>
        <v>0</v>
      </c>
      <c r="AJ112" s="27">
        <f t="shared" si="50"/>
        <v>0</v>
      </c>
      <c r="AK112" s="27">
        <f t="shared" si="47"/>
        <v>11400.000000000091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51">(G39-F39)*$D$113</f>
        <v>0</v>
      </c>
      <c r="H113" s="27">
        <f t="shared" si="51"/>
        <v>0</v>
      </c>
      <c r="I113" s="27">
        <f t="shared" si="51"/>
        <v>49.999999999982947</v>
      </c>
      <c r="J113" s="27">
        <f t="shared" si="51"/>
        <v>99.999999999994316</v>
      </c>
      <c r="K113" s="27">
        <f t="shared" si="51"/>
        <v>70.0000000000216</v>
      </c>
      <c r="L113" s="27">
        <f t="shared" si="51"/>
        <v>0</v>
      </c>
      <c r="M113" s="27">
        <f t="shared" si="51"/>
        <v>0</v>
      </c>
      <c r="N113" s="27">
        <f t="shared" si="51"/>
        <v>0</v>
      </c>
      <c r="O113" s="27">
        <f t="shared" si="51"/>
        <v>0</v>
      </c>
      <c r="P113" s="27">
        <f t="shared" si="51"/>
        <v>99.999999999994316</v>
      </c>
      <c r="Q113" s="27">
        <f t="shared" si="51"/>
        <v>129.99999999999545</v>
      </c>
      <c r="R113" s="27">
        <f t="shared" si="51"/>
        <v>69.999999999993179</v>
      </c>
      <c r="S113" s="27">
        <f t="shared" si="51"/>
        <v>90.000000000003411</v>
      </c>
      <c r="T113" s="27">
        <f t="shared" si="51"/>
        <v>0</v>
      </c>
      <c r="U113" s="27">
        <f t="shared" si="51"/>
        <v>0</v>
      </c>
      <c r="V113" s="27">
        <f t="shared" si="51"/>
        <v>0</v>
      </c>
      <c r="W113" s="27">
        <f t="shared" si="51"/>
        <v>189.99999999999773</v>
      </c>
      <c r="X113" s="27">
        <f t="shared" si="51"/>
        <v>0</v>
      </c>
      <c r="Y113" s="27">
        <f t="shared" si="51"/>
        <v>0</v>
      </c>
      <c r="Z113" s="27">
        <f t="shared" si="51"/>
        <v>0</v>
      </c>
      <c r="AA113" s="27">
        <f t="shared" si="51"/>
        <v>0</v>
      </c>
      <c r="AB113" s="27">
        <f t="shared" si="51"/>
        <v>0</v>
      </c>
      <c r="AC113" s="27">
        <f t="shared" si="51"/>
        <v>0</v>
      </c>
      <c r="AD113" s="27">
        <f t="shared" si="51"/>
        <v>0</v>
      </c>
      <c r="AE113" s="27">
        <f t="shared" si="51"/>
        <v>0</v>
      </c>
      <c r="AF113" s="27">
        <f t="shared" si="51"/>
        <v>60.000000000002274</v>
      </c>
      <c r="AG113" s="27">
        <f t="shared" si="51"/>
        <v>110.00000000001364</v>
      </c>
      <c r="AH113" s="27">
        <f t="shared" si="51"/>
        <v>99.999999999994316</v>
      </c>
      <c r="AI113" s="27">
        <f t="shared" si="51"/>
        <v>0</v>
      </c>
      <c r="AJ113" s="27">
        <f t="shared" si="51"/>
        <v>0</v>
      </c>
      <c r="AK113" s="27">
        <f t="shared" si="47"/>
        <v>1069.9999999999932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52">IFERROR(81%*(G44-F44)*$D$114,0)</f>
        <v>0</v>
      </c>
      <c r="H114" s="27">
        <f t="shared" si="52"/>
        <v>0</v>
      </c>
      <c r="I114" s="27">
        <f t="shared" si="52"/>
        <v>2753.99999999989</v>
      </c>
      <c r="J114" s="27">
        <f t="shared" si="52"/>
        <v>972.00000000003695</v>
      </c>
      <c r="K114" s="27">
        <f t="shared" si="52"/>
        <v>972.00000000003695</v>
      </c>
      <c r="L114" s="27">
        <f t="shared" si="52"/>
        <v>0</v>
      </c>
      <c r="M114" s="27">
        <f t="shared" si="52"/>
        <v>0</v>
      </c>
      <c r="N114" s="27">
        <f t="shared" si="52"/>
        <v>0</v>
      </c>
      <c r="O114" s="27">
        <f t="shared" si="52"/>
        <v>0</v>
      </c>
      <c r="P114" s="27">
        <f t="shared" si="52"/>
        <v>3159.0000000000741</v>
      </c>
      <c r="Q114" s="27">
        <f t="shared" si="52"/>
        <v>1376.9999999998529</v>
      </c>
      <c r="R114" s="27">
        <f t="shared" si="52"/>
        <v>1215</v>
      </c>
      <c r="S114" s="27">
        <f t="shared" si="52"/>
        <v>1215</v>
      </c>
      <c r="T114" s="27">
        <f t="shared" si="52"/>
        <v>0</v>
      </c>
      <c r="U114" s="27">
        <f t="shared" si="52"/>
        <v>0</v>
      </c>
      <c r="V114" s="27">
        <f t="shared" si="52"/>
        <v>0</v>
      </c>
      <c r="W114" s="27">
        <f t="shared" si="52"/>
        <v>2997.0000000000373</v>
      </c>
      <c r="X114" s="27">
        <f t="shared" si="52"/>
        <v>0</v>
      </c>
      <c r="Y114" s="27">
        <f t="shared" si="52"/>
        <v>0</v>
      </c>
      <c r="Z114" s="27">
        <f t="shared" si="52"/>
        <v>0</v>
      </c>
      <c r="AA114" s="27">
        <f t="shared" si="52"/>
        <v>0</v>
      </c>
      <c r="AB114" s="27">
        <f t="shared" si="52"/>
        <v>0</v>
      </c>
      <c r="AC114" s="27">
        <f t="shared" si="52"/>
        <v>0</v>
      </c>
      <c r="AD114" s="27">
        <f t="shared" si="52"/>
        <v>0</v>
      </c>
      <c r="AE114" s="27">
        <f t="shared" si="52"/>
        <v>0</v>
      </c>
      <c r="AF114" s="27">
        <f t="shared" si="52"/>
        <v>5507.9999999999636</v>
      </c>
      <c r="AG114" s="27">
        <f t="shared" si="52"/>
        <v>1296.0000000001107</v>
      </c>
      <c r="AH114" s="27">
        <f t="shared" si="52"/>
        <v>1215</v>
      </c>
      <c r="AI114" s="27">
        <f t="shared" si="52"/>
        <v>0</v>
      </c>
      <c r="AJ114" s="27">
        <f t="shared" si="52"/>
        <v>0</v>
      </c>
      <c r="AK114" s="27">
        <f t="shared" si="47"/>
        <v>22680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53">(G54-F54)*$D$115</f>
        <v>0</v>
      </c>
      <c r="H115" s="27">
        <f t="shared" si="53"/>
        <v>0</v>
      </c>
      <c r="I115" s="27">
        <f t="shared" si="53"/>
        <v>829.99999999998408</v>
      </c>
      <c r="J115" s="27">
        <f t="shared" si="53"/>
        <v>1349.9999999999659</v>
      </c>
      <c r="K115" s="27">
        <f t="shared" si="53"/>
        <v>1480.0000000000182</v>
      </c>
      <c r="L115" s="27">
        <f t="shared" si="53"/>
        <v>0</v>
      </c>
      <c r="M115" s="27">
        <f t="shared" si="53"/>
        <v>0</v>
      </c>
      <c r="N115" s="27">
        <f t="shared" si="53"/>
        <v>0</v>
      </c>
      <c r="O115" s="27">
        <f t="shared" si="53"/>
        <v>0</v>
      </c>
      <c r="P115" s="27">
        <f t="shared" si="53"/>
        <v>829.99999999998408</v>
      </c>
      <c r="Q115" s="27">
        <f t="shared" si="53"/>
        <v>1260.0000000000477</v>
      </c>
      <c r="R115" s="27">
        <f t="shared" si="53"/>
        <v>1439.9999999999977</v>
      </c>
      <c r="S115" s="27">
        <f t="shared" si="53"/>
        <v>1599.9999999999659</v>
      </c>
      <c r="T115" s="27">
        <f t="shared" si="53"/>
        <v>0</v>
      </c>
      <c r="U115" s="27">
        <f t="shared" si="53"/>
        <v>0</v>
      </c>
      <c r="V115" s="27">
        <f t="shared" si="53"/>
        <v>0</v>
      </c>
      <c r="W115" s="27">
        <f t="shared" si="53"/>
        <v>3430.0000000000068</v>
      </c>
      <c r="X115" s="27">
        <f t="shared" si="53"/>
        <v>0</v>
      </c>
      <c r="Y115" s="27">
        <f t="shared" si="53"/>
        <v>0</v>
      </c>
      <c r="Z115" s="27">
        <f t="shared" si="53"/>
        <v>0</v>
      </c>
      <c r="AA115" s="27">
        <f t="shared" si="53"/>
        <v>0</v>
      </c>
      <c r="AB115" s="27">
        <f t="shared" si="53"/>
        <v>0</v>
      </c>
      <c r="AC115" s="27">
        <f t="shared" si="53"/>
        <v>0</v>
      </c>
      <c r="AD115" s="27">
        <f t="shared" si="53"/>
        <v>0</v>
      </c>
      <c r="AE115" s="27">
        <f t="shared" si="53"/>
        <v>0</v>
      </c>
      <c r="AF115" s="27">
        <f t="shared" si="53"/>
        <v>889.99999999998636</v>
      </c>
      <c r="AG115" s="27">
        <f t="shared" si="53"/>
        <v>1240.0000000000091</v>
      </c>
      <c r="AH115" s="27">
        <f t="shared" si="53"/>
        <v>1560.0000000000023</v>
      </c>
      <c r="AI115" s="27">
        <f t="shared" si="53"/>
        <v>0</v>
      </c>
      <c r="AJ115" s="27">
        <f t="shared" si="53"/>
        <v>0</v>
      </c>
      <c r="AK115" s="27">
        <f t="shared" si="47"/>
        <v>15909.999999999967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54">(G51-F51)*$D$116</f>
        <v>0</v>
      </c>
      <c r="H116" s="27">
        <f t="shared" si="54"/>
        <v>0</v>
      </c>
      <c r="I116" s="27">
        <f t="shared" si="54"/>
        <v>92.999999999996419</v>
      </c>
      <c r="J116" s="27">
        <f t="shared" si="54"/>
        <v>177.99999999999727</v>
      </c>
      <c r="K116" s="27">
        <f t="shared" si="54"/>
        <v>257.000000000005</v>
      </c>
      <c r="L116" s="27">
        <f t="shared" si="54"/>
        <v>0</v>
      </c>
      <c r="M116" s="27">
        <f t="shared" si="54"/>
        <v>0</v>
      </c>
      <c r="N116" s="27">
        <f t="shared" si="54"/>
        <v>0</v>
      </c>
      <c r="O116" s="27">
        <f t="shared" si="54"/>
        <v>0</v>
      </c>
      <c r="P116" s="27">
        <f t="shared" si="54"/>
        <v>131.9999999999979</v>
      </c>
      <c r="Q116" s="27">
        <f t="shared" si="54"/>
        <v>198.99999999999807</v>
      </c>
      <c r="R116" s="27">
        <f t="shared" si="54"/>
        <v>167.99999999999926</v>
      </c>
      <c r="S116" s="27">
        <f t="shared" si="54"/>
        <v>185.99999999999994</v>
      </c>
      <c r="T116" s="27">
        <f t="shared" si="54"/>
        <v>0</v>
      </c>
      <c r="U116" s="27">
        <f t="shared" si="54"/>
        <v>0</v>
      </c>
      <c r="V116" s="27">
        <f t="shared" si="54"/>
        <v>0</v>
      </c>
      <c r="W116" s="27">
        <f t="shared" si="54"/>
        <v>310.99999999999994</v>
      </c>
      <c r="X116" s="27">
        <f t="shared" si="54"/>
        <v>0</v>
      </c>
      <c r="Y116" s="27">
        <f t="shared" si="54"/>
        <v>0</v>
      </c>
      <c r="Z116" s="27">
        <f t="shared" si="54"/>
        <v>0</v>
      </c>
      <c r="AA116" s="27">
        <f t="shared" si="54"/>
        <v>0</v>
      </c>
      <c r="AB116" s="27">
        <f t="shared" si="54"/>
        <v>0</v>
      </c>
      <c r="AC116" s="27">
        <f t="shared" si="54"/>
        <v>0</v>
      </c>
      <c r="AD116" s="27">
        <f t="shared" si="54"/>
        <v>0</v>
      </c>
      <c r="AE116" s="27">
        <f t="shared" si="54"/>
        <v>0</v>
      </c>
      <c r="AF116" s="27">
        <f t="shared" si="54"/>
        <v>36.000000000001364</v>
      </c>
      <c r="AG116" s="27">
        <f t="shared" si="54"/>
        <v>236.00000000000421</v>
      </c>
      <c r="AH116" s="27">
        <f t="shared" si="54"/>
        <v>176.9999999999996</v>
      </c>
      <c r="AI116" s="27">
        <f t="shared" si="54"/>
        <v>0</v>
      </c>
      <c r="AJ116" s="27">
        <f t="shared" si="54"/>
        <v>0</v>
      </c>
      <c r="AK116" s="27">
        <f t="shared" si="47"/>
        <v>1972.9999999999991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55">2/8*(G48-F48)</f>
        <v>0</v>
      </c>
      <c r="H117" s="27">
        <f t="shared" si="55"/>
        <v>0</v>
      </c>
      <c r="I117" s="27">
        <f t="shared" si="55"/>
        <v>0.26749999999999829</v>
      </c>
      <c r="J117" s="27">
        <f t="shared" si="55"/>
        <v>6.7499999999995453E-2</v>
      </c>
      <c r="K117" s="27">
        <f t="shared" si="55"/>
        <v>7.2500000000005116E-2</v>
      </c>
      <c r="L117" s="27">
        <f t="shared" si="55"/>
        <v>0</v>
      </c>
      <c r="M117" s="27">
        <f t="shared" si="55"/>
        <v>0</v>
      </c>
      <c r="N117" s="27">
        <f t="shared" si="55"/>
        <v>0</v>
      </c>
      <c r="O117" s="27">
        <f t="shared" si="55"/>
        <v>0</v>
      </c>
      <c r="P117" s="27">
        <f t="shared" si="55"/>
        <v>0.34250000000000114</v>
      </c>
      <c r="Q117" s="27">
        <f t="shared" si="55"/>
        <v>7.7500000000000568E-2</v>
      </c>
      <c r="R117" s="27">
        <f t="shared" si="55"/>
        <v>6.25E-2</v>
      </c>
      <c r="S117" s="27">
        <f t="shared" si="55"/>
        <v>7.2499999999990905E-2</v>
      </c>
      <c r="T117" s="27">
        <f t="shared" si="55"/>
        <v>0</v>
      </c>
      <c r="U117" s="27">
        <f t="shared" si="55"/>
        <v>0</v>
      </c>
      <c r="V117" s="27">
        <f t="shared" si="55"/>
        <v>0</v>
      </c>
      <c r="W117" s="27">
        <f t="shared" si="55"/>
        <v>0.29250000000000398</v>
      </c>
      <c r="X117" s="27">
        <f t="shared" si="55"/>
        <v>0</v>
      </c>
      <c r="Y117" s="27">
        <f t="shared" si="55"/>
        <v>0</v>
      </c>
      <c r="Z117" s="27">
        <f t="shared" si="55"/>
        <v>0</v>
      </c>
      <c r="AA117" s="27">
        <f t="shared" si="55"/>
        <v>0</v>
      </c>
      <c r="AB117" s="27">
        <f t="shared" si="55"/>
        <v>0</v>
      </c>
      <c r="AC117" s="27">
        <f t="shared" si="55"/>
        <v>0</v>
      </c>
      <c r="AD117" s="27">
        <f t="shared" si="55"/>
        <v>0</v>
      </c>
      <c r="AE117" s="27">
        <f t="shared" si="55"/>
        <v>0</v>
      </c>
      <c r="AF117" s="27">
        <f t="shared" si="55"/>
        <v>0.41500000000000625</v>
      </c>
      <c r="AG117" s="27">
        <f t="shared" si="55"/>
        <v>6.25E-2</v>
      </c>
      <c r="AH117" s="27">
        <f t="shared" si="55"/>
        <v>6.9999999999993179E-2</v>
      </c>
      <c r="AI117" s="27">
        <f t="shared" si="55"/>
        <v>0</v>
      </c>
      <c r="AJ117" s="27">
        <f t="shared" si="55"/>
        <v>0</v>
      </c>
      <c r="AK117" s="27">
        <f t="shared" si="47"/>
        <v>1.8024999999999949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56">IFERROR((F108/(F108+F122))*((F50-E50)*$D$118),0)</f>
        <v>0</v>
      </c>
      <c r="G118" s="27">
        <f t="shared" si="56"/>
        <v>0</v>
      </c>
      <c r="H118" s="27">
        <f t="shared" si="56"/>
        <v>0</v>
      </c>
      <c r="I118" s="27">
        <f t="shared" si="56"/>
        <v>1496.4028776981613</v>
      </c>
      <c r="J118" s="27">
        <f t="shared" si="56"/>
        <v>4807.4074074070377</v>
      </c>
      <c r="K118" s="27">
        <f t="shared" si="56"/>
        <v>4648.8549618321995</v>
      </c>
      <c r="L118" s="27">
        <f t="shared" si="56"/>
        <v>0</v>
      </c>
      <c r="M118" s="27">
        <f t="shared" si="56"/>
        <v>0</v>
      </c>
      <c r="N118" s="27">
        <f t="shared" si="56"/>
        <v>0</v>
      </c>
      <c r="O118" s="27">
        <f t="shared" si="56"/>
        <v>0</v>
      </c>
      <c r="P118" s="27">
        <f t="shared" si="56"/>
        <v>1473.214285714361</v>
      </c>
      <c r="Q118" s="27">
        <f t="shared" si="56"/>
        <v>5099.5670995670635</v>
      </c>
      <c r="R118" s="27">
        <f t="shared" si="56"/>
        <v>5496.1832061068308</v>
      </c>
      <c r="S118" s="27">
        <f t="shared" si="56"/>
        <v>5683.3976833973647</v>
      </c>
      <c r="T118" s="27">
        <f t="shared" si="56"/>
        <v>0</v>
      </c>
      <c r="U118" s="27">
        <f t="shared" si="56"/>
        <v>0</v>
      </c>
      <c r="V118" s="27">
        <f t="shared" si="56"/>
        <v>0</v>
      </c>
      <c r="W118" s="27">
        <f t="shared" si="56"/>
        <v>6017.2910662827753</v>
      </c>
      <c r="X118" s="27">
        <f t="shared" si="56"/>
        <v>0</v>
      </c>
      <c r="Y118" s="27">
        <f t="shared" si="56"/>
        <v>0</v>
      </c>
      <c r="Z118" s="27">
        <f t="shared" si="56"/>
        <v>0</v>
      </c>
      <c r="AA118" s="27">
        <f t="shared" si="56"/>
        <v>0</v>
      </c>
      <c r="AB118" s="27">
        <f t="shared" si="56"/>
        <v>0</v>
      </c>
      <c r="AC118" s="27">
        <f t="shared" si="56"/>
        <v>0</v>
      </c>
      <c r="AD118" s="27">
        <f t="shared" si="56"/>
        <v>0</v>
      </c>
      <c r="AE118" s="27">
        <f t="shared" si="56"/>
        <v>0</v>
      </c>
      <c r="AF118" s="27">
        <f t="shared" si="56"/>
        <v>813.00813008136402</v>
      </c>
      <c r="AG118" s="27">
        <f t="shared" si="56"/>
        <v>3880.5970149250356</v>
      </c>
      <c r="AH118" s="27">
        <f t="shared" si="56"/>
        <v>5333.3333333337887</v>
      </c>
      <c r="AI118" s="27">
        <f t="shared" si="56"/>
        <v>0</v>
      </c>
      <c r="AJ118" s="27">
        <f t="shared" si="56"/>
        <v>0</v>
      </c>
      <c r="AK118" s="27">
        <f t="shared" si="47"/>
        <v>44749.257066345977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47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57">SUM(G121:G128)</f>
        <v>0</v>
      </c>
      <c r="H120" s="27">
        <f t="shared" si="57"/>
        <v>0</v>
      </c>
      <c r="I120" s="27">
        <f t="shared" si="57"/>
        <v>4213.1167623022156</v>
      </c>
      <c r="J120" s="27">
        <f t="shared" si="57"/>
        <v>2494.9136325924874</v>
      </c>
      <c r="K120" s="27">
        <f t="shared" si="57"/>
        <v>2528.0584781679627</v>
      </c>
      <c r="L120" s="27">
        <f t="shared" si="57"/>
        <v>0</v>
      </c>
      <c r="M120" s="27">
        <f t="shared" si="57"/>
        <v>0</v>
      </c>
      <c r="N120" s="27">
        <f t="shared" si="57"/>
        <v>0</v>
      </c>
      <c r="O120" s="27">
        <f t="shared" si="57"/>
        <v>0</v>
      </c>
      <c r="P120" s="27">
        <f t="shared" si="57"/>
        <v>6643.3277142858178</v>
      </c>
      <c r="Q120" s="27">
        <f t="shared" si="57"/>
        <v>2423.814260432795</v>
      </c>
      <c r="R120" s="27">
        <f t="shared" si="57"/>
        <v>1436.783593893208</v>
      </c>
      <c r="S120" s="27">
        <f t="shared" si="57"/>
        <v>1871.1345566021382</v>
      </c>
      <c r="T120" s="27">
        <f t="shared" si="57"/>
        <v>0</v>
      </c>
      <c r="U120" s="27">
        <f t="shared" si="57"/>
        <v>0</v>
      </c>
      <c r="V120" s="27">
        <f t="shared" si="57"/>
        <v>0</v>
      </c>
      <c r="W120" s="27">
        <f t="shared" si="57"/>
        <v>10940.762053717695</v>
      </c>
      <c r="X120" s="27">
        <f t="shared" si="57"/>
        <v>0</v>
      </c>
      <c r="Y120" s="27">
        <f t="shared" si="57"/>
        <v>0</v>
      </c>
      <c r="Z120" s="27">
        <f t="shared" si="57"/>
        <v>0</v>
      </c>
      <c r="AA120" s="27">
        <f t="shared" si="57"/>
        <v>0</v>
      </c>
      <c r="AB120" s="27">
        <f t="shared" si="57"/>
        <v>0</v>
      </c>
      <c r="AC120" s="27">
        <f t="shared" si="57"/>
        <v>0</v>
      </c>
      <c r="AD120" s="27">
        <f t="shared" si="57"/>
        <v>0</v>
      </c>
      <c r="AE120" s="27">
        <f t="shared" si="57"/>
        <v>0</v>
      </c>
      <c r="AF120" s="27">
        <f t="shared" si="57"/>
        <v>6359.8584299185495</v>
      </c>
      <c r="AG120" s="27">
        <f t="shared" si="57"/>
        <v>4952.7197050749264</v>
      </c>
      <c r="AH120" s="27">
        <f t="shared" si="57"/>
        <v>5770.6884266667748</v>
      </c>
      <c r="AI120" s="27">
        <f t="shared" si="57"/>
        <v>0</v>
      </c>
      <c r="AJ120" s="27">
        <f t="shared" si="57"/>
        <v>0</v>
      </c>
      <c r="AK120" s="27">
        <f t="shared" si="47"/>
        <v>49635.177613654567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58">IF(F132=0,((0))*$D$121,(((F37-E37)*0.2)*$D$121))</f>
        <v>0</v>
      </c>
      <c r="G121" s="27">
        <f t="shared" si="58"/>
        <v>0</v>
      </c>
      <c r="H121" s="27">
        <f t="shared" si="58"/>
        <v>0</v>
      </c>
      <c r="I121" s="27">
        <f t="shared" si="58"/>
        <v>0</v>
      </c>
      <c r="J121" s="27">
        <f t="shared" si="58"/>
        <v>0</v>
      </c>
      <c r="K121" s="27">
        <f t="shared" si="58"/>
        <v>0</v>
      </c>
      <c r="L121" s="27">
        <f t="shared" si="58"/>
        <v>0</v>
      </c>
      <c r="M121" s="27">
        <f t="shared" si="58"/>
        <v>0</v>
      </c>
      <c r="N121" s="27">
        <f t="shared" si="58"/>
        <v>0</v>
      </c>
      <c r="O121" s="27">
        <f t="shared" si="58"/>
        <v>0</v>
      </c>
      <c r="P121" s="27">
        <f t="shared" si="58"/>
        <v>0</v>
      </c>
      <c r="Q121" s="27">
        <f t="shared" si="58"/>
        <v>0</v>
      </c>
      <c r="R121" s="27">
        <f t="shared" si="58"/>
        <v>0</v>
      </c>
      <c r="S121" s="27">
        <f t="shared" si="58"/>
        <v>0</v>
      </c>
      <c r="T121" s="27">
        <f t="shared" si="58"/>
        <v>0</v>
      </c>
      <c r="U121" s="27">
        <f t="shared" si="58"/>
        <v>0</v>
      </c>
      <c r="V121" s="27">
        <f t="shared" si="58"/>
        <v>0</v>
      </c>
      <c r="W121" s="27">
        <f t="shared" si="58"/>
        <v>0</v>
      </c>
      <c r="X121" s="27">
        <f t="shared" si="58"/>
        <v>0</v>
      </c>
      <c r="Y121" s="27">
        <f t="shared" si="58"/>
        <v>0</v>
      </c>
      <c r="Z121" s="27">
        <f t="shared" si="58"/>
        <v>0</v>
      </c>
      <c r="AA121" s="27">
        <f t="shared" si="58"/>
        <v>0</v>
      </c>
      <c r="AB121" s="27">
        <f t="shared" si="58"/>
        <v>0</v>
      </c>
      <c r="AC121" s="27">
        <f t="shared" si="58"/>
        <v>0</v>
      </c>
      <c r="AD121" s="27">
        <f t="shared" si="58"/>
        <v>0</v>
      </c>
      <c r="AE121" s="27">
        <f t="shared" si="58"/>
        <v>0</v>
      </c>
      <c r="AF121" s="27">
        <f t="shared" si="58"/>
        <v>0</v>
      </c>
      <c r="AG121" s="27">
        <f t="shared" si="58"/>
        <v>0</v>
      </c>
      <c r="AH121" s="27">
        <f t="shared" si="58"/>
        <v>0</v>
      </c>
      <c r="AI121" s="27">
        <f t="shared" si="58"/>
        <v>0</v>
      </c>
      <c r="AJ121" s="27">
        <f t="shared" si="58"/>
        <v>0</v>
      </c>
      <c r="AK121" s="27">
        <f t="shared" si="47"/>
        <v>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59">(G43-F43)*$D$122</f>
        <v>0</v>
      </c>
      <c r="H122" s="27">
        <f t="shared" si="59"/>
        <v>0</v>
      </c>
      <c r="I122" s="27">
        <f t="shared" si="59"/>
        <v>590.00000000003183</v>
      </c>
      <c r="J122" s="27">
        <f t="shared" si="59"/>
        <v>500</v>
      </c>
      <c r="K122" s="27">
        <f t="shared" si="59"/>
        <v>519.99999999998181</v>
      </c>
      <c r="L122" s="27">
        <f t="shared" si="59"/>
        <v>0</v>
      </c>
      <c r="M122" s="27">
        <f t="shared" si="59"/>
        <v>0</v>
      </c>
      <c r="N122" s="27">
        <f t="shared" si="59"/>
        <v>0</v>
      </c>
      <c r="O122" s="27">
        <f t="shared" si="59"/>
        <v>0</v>
      </c>
      <c r="P122" s="27">
        <f t="shared" si="59"/>
        <v>1240.0000000000091</v>
      </c>
      <c r="Q122" s="27">
        <f t="shared" si="59"/>
        <v>409.99999999996817</v>
      </c>
      <c r="R122" s="27">
        <f t="shared" si="59"/>
        <v>220.00000000002728</v>
      </c>
      <c r="S122" s="27">
        <f t="shared" si="59"/>
        <v>289.99999999996362</v>
      </c>
      <c r="T122" s="27">
        <f t="shared" si="59"/>
        <v>0</v>
      </c>
      <c r="U122" s="27">
        <f t="shared" si="59"/>
        <v>0</v>
      </c>
      <c r="V122" s="27">
        <f t="shared" si="59"/>
        <v>0</v>
      </c>
      <c r="W122" s="27">
        <f t="shared" si="59"/>
        <v>1670.0000000000728</v>
      </c>
      <c r="X122" s="27">
        <f t="shared" si="59"/>
        <v>0</v>
      </c>
      <c r="Y122" s="27">
        <f t="shared" si="59"/>
        <v>0</v>
      </c>
      <c r="Z122" s="27">
        <f t="shared" si="59"/>
        <v>0</v>
      </c>
      <c r="AA122" s="27">
        <f t="shared" si="59"/>
        <v>0</v>
      </c>
      <c r="AB122" s="27">
        <f t="shared" si="59"/>
        <v>0</v>
      </c>
      <c r="AC122" s="27">
        <f t="shared" si="59"/>
        <v>0</v>
      </c>
      <c r="AD122" s="27">
        <f t="shared" si="59"/>
        <v>0</v>
      </c>
      <c r="AE122" s="27">
        <f t="shared" si="59"/>
        <v>0</v>
      </c>
      <c r="AF122" s="27">
        <f t="shared" si="59"/>
        <v>729.9999999999045</v>
      </c>
      <c r="AG122" s="27">
        <f t="shared" si="59"/>
        <v>510.00000000010459</v>
      </c>
      <c r="AH122" s="27">
        <f t="shared" si="59"/>
        <v>539.99999999996362</v>
      </c>
      <c r="AI122" s="27">
        <f t="shared" si="59"/>
        <v>0</v>
      </c>
      <c r="AJ122" s="27">
        <f t="shared" si="59"/>
        <v>0</v>
      </c>
      <c r="AK122" s="27">
        <f t="shared" si="47"/>
        <v>7220.0000000000273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60">(G42-F42)*$D$123</f>
        <v>0</v>
      </c>
      <c r="H123" s="27">
        <f t="shared" si="60"/>
        <v>0</v>
      </c>
      <c r="I123" s="27">
        <f t="shared" si="60"/>
        <v>1009.9999999999909</v>
      </c>
      <c r="J123" s="27">
        <f t="shared" si="60"/>
        <v>469.9999999999136</v>
      </c>
      <c r="K123" s="27">
        <f t="shared" si="60"/>
        <v>500</v>
      </c>
      <c r="L123" s="27">
        <f t="shared" si="60"/>
        <v>0</v>
      </c>
      <c r="M123" s="27">
        <f t="shared" si="60"/>
        <v>0</v>
      </c>
      <c r="N123" s="27">
        <f t="shared" si="60"/>
        <v>0</v>
      </c>
      <c r="O123" s="27">
        <f t="shared" si="60"/>
        <v>0</v>
      </c>
      <c r="P123" s="27">
        <f t="shared" si="60"/>
        <v>1620.0000000000045</v>
      </c>
      <c r="Q123" s="27">
        <f t="shared" si="60"/>
        <v>470.00000000002728</v>
      </c>
      <c r="R123" s="27">
        <f t="shared" si="60"/>
        <v>340.00000000003183</v>
      </c>
      <c r="S123" s="27">
        <f t="shared" si="60"/>
        <v>449.99999999993179</v>
      </c>
      <c r="T123" s="27">
        <f t="shared" si="60"/>
        <v>0</v>
      </c>
      <c r="U123" s="27">
        <f t="shared" si="60"/>
        <v>0</v>
      </c>
      <c r="V123" s="27">
        <f t="shared" si="60"/>
        <v>0</v>
      </c>
      <c r="W123" s="27">
        <f t="shared" si="60"/>
        <v>2090.0000000000318</v>
      </c>
      <c r="X123" s="27">
        <f t="shared" si="60"/>
        <v>0</v>
      </c>
      <c r="Y123" s="27">
        <f t="shared" si="60"/>
        <v>0</v>
      </c>
      <c r="Z123" s="27">
        <f t="shared" si="60"/>
        <v>0</v>
      </c>
      <c r="AA123" s="27">
        <f t="shared" si="60"/>
        <v>0</v>
      </c>
      <c r="AB123" s="27">
        <f t="shared" si="60"/>
        <v>0</v>
      </c>
      <c r="AC123" s="27">
        <f t="shared" si="60"/>
        <v>0</v>
      </c>
      <c r="AD123" s="27">
        <f t="shared" si="60"/>
        <v>0</v>
      </c>
      <c r="AE123" s="27">
        <f t="shared" si="60"/>
        <v>0</v>
      </c>
      <c r="AF123" s="27">
        <f t="shared" si="60"/>
        <v>1519.9999999999818</v>
      </c>
      <c r="AG123" s="27">
        <f t="shared" si="60"/>
        <v>490.00000000000909</v>
      </c>
      <c r="AH123" s="27">
        <f t="shared" si="60"/>
        <v>550.00000000006821</v>
      </c>
      <c r="AI123" s="27">
        <f t="shared" si="60"/>
        <v>0</v>
      </c>
      <c r="AJ123" s="27">
        <f t="shared" si="60"/>
        <v>0</v>
      </c>
      <c r="AK123" s="27">
        <f t="shared" si="47"/>
        <v>9509.9999999999891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61">(G53-F53)*$D$124</f>
        <v>0</v>
      </c>
      <c r="H124" s="27">
        <f t="shared" si="61"/>
        <v>0</v>
      </c>
      <c r="I124" s="27">
        <f t="shared" si="61"/>
        <v>69.999999999993179</v>
      </c>
      <c r="J124" s="27">
        <f t="shared" si="61"/>
        <v>9.9999999999909051</v>
      </c>
      <c r="K124" s="27">
        <f t="shared" si="61"/>
        <v>19.99999999998181</v>
      </c>
      <c r="L124" s="27">
        <f t="shared" si="61"/>
        <v>0</v>
      </c>
      <c r="M124" s="27">
        <f t="shared" si="61"/>
        <v>0</v>
      </c>
      <c r="N124" s="27">
        <f t="shared" si="61"/>
        <v>0</v>
      </c>
      <c r="O124" s="27">
        <f t="shared" si="61"/>
        <v>0</v>
      </c>
      <c r="P124" s="27">
        <f t="shared" si="61"/>
        <v>79.999999999984084</v>
      </c>
      <c r="Q124" s="27">
        <f t="shared" si="61"/>
        <v>20.000000000038654</v>
      </c>
      <c r="R124" s="27">
        <f t="shared" si="61"/>
        <v>19.99999999998181</v>
      </c>
      <c r="S124" s="27">
        <f t="shared" si="61"/>
        <v>9.9999999999909051</v>
      </c>
      <c r="T124" s="27">
        <f t="shared" si="61"/>
        <v>0</v>
      </c>
      <c r="U124" s="27">
        <f t="shared" si="61"/>
        <v>0</v>
      </c>
      <c r="V124" s="27">
        <f t="shared" si="61"/>
        <v>0</v>
      </c>
      <c r="W124" s="27">
        <f t="shared" si="61"/>
        <v>69.999999999993179</v>
      </c>
      <c r="X124" s="27">
        <f t="shared" si="61"/>
        <v>0</v>
      </c>
      <c r="Y124" s="27">
        <f t="shared" si="61"/>
        <v>0</v>
      </c>
      <c r="Z124" s="27">
        <f t="shared" si="61"/>
        <v>0</v>
      </c>
      <c r="AA124" s="27">
        <f t="shared" si="61"/>
        <v>0</v>
      </c>
      <c r="AB124" s="27">
        <f t="shared" si="61"/>
        <v>0</v>
      </c>
      <c r="AC124" s="27">
        <f t="shared" si="61"/>
        <v>0</v>
      </c>
      <c r="AD124" s="27">
        <f t="shared" si="61"/>
        <v>0</v>
      </c>
      <c r="AE124" s="27">
        <f t="shared" si="61"/>
        <v>0</v>
      </c>
      <c r="AF124" s="27">
        <f t="shared" si="61"/>
        <v>430.00000000000682</v>
      </c>
      <c r="AG124" s="27">
        <f t="shared" si="61"/>
        <v>2280.0000000000296</v>
      </c>
      <c r="AH124" s="27">
        <f t="shared" si="61"/>
        <v>3240.0000000000091</v>
      </c>
      <c r="AI124" s="27">
        <f t="shared" si="61"/>
        <v>0</v>
      </c>
      <c r="AJ124" s="27">
        <f t="shared" si="61"/>
        <v>0</v>
      </c>
      <c r="AK124" s="27">
        <f t="shared" si="47"/>
        <v>6250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47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62">IFERROR(81%*(G56-F56)*$D$114,0)</f>
        <v>0</v>
      </c>
      <c r="H126" s="27">
        <f t="shared" si="62"/>
        <v>0</v>
      </c>
      <c r="I126" s="27">
        <f t="shared" si="62"/>
        <v>637.01964000000248</v>
      </c>
      <c r="J126" s="27">
        <f t="shared" si="62"/>
        <v>219.82103999999808</v>
      </c>
      <c r="K126" s="27">
        <f t="shared" si="62"/>
        <v>119.41344000000073</v>
      </c>
      <c r="L126" s="27">
        <f t="shared" si="62"/>
        <v>0</v>
      </c>
      <c r="M126" s="27">
        <f t="shared" si="62"/>
        <v>0</v>
      </c>
      <c r="N126" s="27">
        <f t="shared" si="62"/>
        <v>0</v>
      </c>
      <c r="O126" s="27">
        <f t="shared" si="62"/>
        <v>0</v>
      </c>
      <c r="P126" s="27">
        <f t="shared" si="62"/>
        <v>849.04199999999537</v>
      </c>
      <c r="Q126" s="27">
        <f t="shared" si="62"/>
        <v>190.88136000000475</v>
      </c>
      <c r="R126" s="27">
        <f t="shared" si="62"/>
        <v>165.4667999999977</v>
      </c>
      <c r="S126" s="27">
        <f t="shared" si="62"/>
        <v>187.03224000000773</v>
      </c>
      <c r="T126" s="27">
        <f t="shared" si="62"/>
        <v>0</v>
      </c>
      <c r="U126" s="27">
        <f t="shared" si="62"/>
        <v>0</v>
      </c>
      <c r="V126" s="27">
        <f t="shared" si="62"/>
        <v>0</v>
      </c>
      <c r="W126" s="27">
        <f t="shared" si="62"/>
        <v>650.55311999999776</v>
      </c>
      <c r="X126" s="27">
        <f t="shared" si="62"/>
        <v>0</v>
      </c>
      <c r="Y126" s="27">
        <f t="shared" si="62"/>
        <v>0</v>
      </c>
      <c r="Z126" s="27">
        <f t="shared" si="62"/>
        <v>0</v>
      </c>
      <c r="AA126" s="27">
        <f t="shared" si="62"/>
        <v>0</v>
      </c>
      <c r="AB126" s="27">
        <f t="shared" si="62"/>
        <v>0</v>
      </c>
      <c r="AC126" s="27">
        <f t="shared" si="62"/>
        <v>0</v>
      </c>
      <c r="AD126" s="27">
        <f t="shared" si="62"/>
        <v>0</v>
      </c>
      <c r="AE126" s="27">
        <f t="shared" si="62"/>
        <v>0</v>
      </c>
      <c r="AF126" s="27">
        <f t="shared" si="62"/>
        <v>1247.8665600000013</v>
      </c>
      <c r="AG126" s="27">
        <f t="shared" si="62"/>
        <v>165.81672000000054</v>
      </c>
      <c r="AH126" s="27">
        <f t="shared" si="62"/>
        <v>164.02175999999713</v>
      </c>
      <c r="AI126" s="27">
        <f t="shared" si="62"/>
        <v>0</v>
      </c>
      <c r="AJ126" s="27">
        <f t="shared" si="62"/>
        <v>0</v>
      </c>
      <c r="AK126" s="27">
        <f t="shared" si="47"/>
        <v>4596.9346800000039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63">6/8*(G48-F48)*$D$127</f>
        <v>0</v>
      </c>
      <c r="H127" s="27">
        <f t="shared" si="63"/>
        <v>0</v>
      </c>
      <c r="I127" s="27">
        <f t="shared" si="63"/>
        <v>802.49999999999488</v>
      </c>
      <c r="J127" s="27">
        <f t="shared" si="63"/>
        <v>202.49999999998636</v>
      </c>
      <c r="K127" s="27">
        <f t="shared" si="63"/>
        <v>217.50000000001535</v>
      </c>
      <c r="L127" s="27">
        <f t="shared" si="63"/>
        <v>0</v>
      </c>
      <c r="M127" s="27">
        <f t="shared" si="63"/>
        <v>0</v>
      </c>
      <c r="N127" s="27">
        <f t="shared" si="63"/>
        <v>0</v>
      </c>
      <c r="O127" s="27">
        <f t="shared" si="63"/>
        <v>0</v>
      </c>
      <c r="P127" s="27">
        <f t="shared" si="63"/>
        <v>1027.5000000000034</v>
      </c>
      <c r="Q127" s="27">
        <f t="shared" si="63"/>
        <v>232.50000000000171</v>
      </c>
      <c r="R127" s="27">
        <f t="shared" si="63"/>
        <v>187.5</v>
      </c>
      <c r="S127" s="27">
        <f t="shared" si="63"/>
        <v>217.49999999997272</v>
      </c>
      <c r="T127" s="27">
        <f t="shared" si="63"/>
        <v>0</v>
      </c>
      <c r="U127" s="27">
        <f t="shared" si="63"/>
        <v>0</v>
      </c>
      <c r="V127" s="27">
        <f t="shared" si="63"/>
        <v>0</v>
      </c>
      <c r="W127" s="27">
        <f t="shared" si="63"/>
        <v>877.50000000001194</v>
      </c>
      <c r="X127" s="27">
        <f t="shared" si="63"/>
        <v>0</v>
      </c>
      <c r="Y127" s="27">
        <f t="shared" si="63"/>
        <v>0</v>
      </c>
      <c r="Z127" s="27">
        <f t="shared" si="63"/>
        <v>0</v>
      </c>
      <c r="AA127" s="27">
        <f t="shared" si="63"/>
        <v>0</v>
      </c>
      <c r="AB127" s="27">
        <f t="shared" si="63"/>
        <v>0</v>
      </c>
      <c r="AC127" s="27">
        <f t="shared" si="63"/>
        <v>0</v>
      </c>
      <c r="AD127" s="27">
        <f t="shared" si="63"/>
        <v>0</v>
      </c>
      <c r="AE127" s="27">
        <f t="shared" si="63"/>
        <v>0</v>
      </c>
      <c r="AF127" s="27">
        <f t="shared" si="63"/>
        <v>1245.0000000000186</v>
      </c>
      <c r="AG127" s="27">
        <f t="shared" si="63"/>
        <v>187.5</v>
      </c>
      <c r="AH127" s="27">
        <f t="shared" si="63"/>
        <v>209.99999999997954</v>
      </c>
      <c r="AI127" s="27">
        <f t="shared" si="63"/>
        <v>0</v>
      </c>
      <c r="AJ127" s="27">
        <f t="shared" si="63"/>
        <v>0</v>
      </c>
      <c r="AK127" s="27">
        <f t="shared" si="47"/>
        <v>5407.4999999999854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64">IFERROR(SUM(G129:G130),0)</f>
        <v>0</v>
      </c>
      <c r="H128" s="27">
        <f t="shared" si="64"/>
        <v>0</v>
      </c>
      <c r="I128" s="27">
        <f t="shared" si="64"/>
        <v>1103.5971223022025</v>
      </c>
      <c r="J128" s="27">
        <f t="shared" si="64"/>
        <v>1092.5925925925987</v>
      </c>
      <c r="K128" s="27">
        <f t="shared" si="64"/>
        <v>1151.1450381679826</v>
      </c>
      <c r="L128" s="27">
        <f t="shared" si="64"/>
        <v>0</v>
      </c>
      <c r="M128" s="27">
        <f t="shared" si="64"/>
        <v>0</v>
      </c>
      <c r="N128" s="27">
        <f t="shared" si="64"/>
        <v>0</v>
      </c>
      <c r="O128" s="27">
        <f t="shared" si="64"/>
        <v>0</v>
      </c>
      <c r="P128" s="27">
        <f t="shared" si="64"/>
        <v>1826.7857142858209</v>
      </c>
      <c r="Q128" s="27">
        <f t="shared" si="64"/>
        <v>1100.4329004327544</v>
      </c>
      <c r="R128" s="27">
        <f t="shared" si="64"/>
        <v>503.81679389316952</v>
      </c>
      <c r="S128" s="27">
        <f t="shared" si="64"/>
        <v>716.60231660227146</v>
      </c>
      <c r="T128" s="27">
        <f t="shared" si="64"/>
        <v>0</v>
      </c>
      <c r="U128" s="27">
        <f t="shared" si="64"/>
        <v>0</v>
      </c>
      <c r="V128" s="27">
        <f t="shared" si="64"/>
        <v>0</v>
      </c>
      <c r="W128" s="27">
        <f t="shared" si="64"/>
        <v>5582.7089337175876</v>
      </c>
      <c r="X128" s="27">
        <f t="shared" si="64"/>
        <v>0</v>
      </c>
      <c r="Y128" s="27">
        <f t="shared" si="64"/>
        <v>0</v>
      </c>
      <c r="Z128" s="27">
        <f t="shared" si="64"/>
        <v>0</v>
      </c>
      <c r="AA128" s="27">
        <f t="shared" si="64"/>
        <v>0</v>
      </c>
      <c r="AB128" s="27">
        <f t="shared" si="64"/>
        <v>0</v>
      </c>
      <c r="AC128" s="27">
        <f t="shared" si="64"/>
        <v>0</v>
      </c>
      <c r="AD128" s="27">
        <f t="shared" si="64"/>
        <v>0</v>
      </c>
      <c r="AE128" s="27">
        <f t="shared" si="64"/>
        <v>0</v>
      </c>
      <c r="AF128" s="27">
        <f t="shared" si="64"/>
        <v>1186.9918699186362</v>
      </c>
      <c r="AG128" s="27">
        <f t="shared" si="64"/>
        <v>1319.4029850747825</v>
      </c>
      <c r="AH128" s="27">
        <f t="shared" si="64"/>
        <v>1066.6666666667575</v>
      </c>
      <c r="AI128" s="27">
        <f t="shared" si="64"/>
        <v>0</v>
      </c>
      <c r="AJ128" s="27">
        <f t="shared" si="64"/>
        <v>0</v>
      </c>
      <c r="AK128" s="27">
        <f t="shared" si="47"/>
        <v>16650.742933654565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65">IF(F132=0,0,(((F37-E37)*0.2))*$D$129)</f>
        <v>0</v>
      </c>
      <c r="G129" s="27">
        <f t="shared" si="65"/>
        <v>0</v>
      </c>
      <c r="H129" s="27">
        <f t="shared" si="65"/>
        <v>0</v>
      </c>
      <c r="I129" s="27">
        <f t="shared" si="65"/>
        <v>0</v>
      </c>
      <c r="J129" s="27">
        <f t="shared" si="65"/>
        <v>0</v>
      </c>
      <c r="K129" s="27">
        <f t="shared" si="65"/>
        <v>0</v>
      </c>
      <c r="L129" s="27">
        <f t="shared" si="65"/>
        <v>0</v>
      </c>
      <c r="M129" s="27">
        <f t="shared" si="65"/>
        <v>0</v>
      </c>
      <c r="N129" s="27">
        <f t="shared" si="65"/>
        <v>0</v>
      </c>
      <c r="O129" s="27">
        <f t="shared" si="65"/>
        <v>0</v>
      </c>
      <c r="P129" s="27">
        <f t="shared" si="65"/>
        <v>0</v>
      </c>
      <c r="Q129" s="27">
        <f t="shared" si="65"/>
        <v>0</v>
      </c>
      <c r="R129" s="27">
        <f t="shared" si="65"/>
        <v>0</v>
      </c>
      <c r="S129" s="27">
        <f t="shared" si="65"/>
        <v>0</v>
      </c>
      <c r="T129" s="27">
        <f t="shared" si="65"/>
        <v>0</v>
      </c>
      <c r="U129" s="27">
        <f t="shared" si="65"/>
        <v>0</v>
      </c>
      <c r="V129" s="27">
        <f t="shared" si="65"/>
        <v>0</v>
      </c>
      <c r="W129" s="27">
        <f t="shared" si="65"/>
        <v>0</v>
      </c>
      <c r="X129" s="27">
        <f t="shared" si="65"/>
        <v>0</v>
      </c>
      <c r="Y129" s="27">
        <f t="shared" si="65"/>
        <v>0</v>
      </c>
      <c r="Z129" s="27">
        <f t="shared" si="65"/>
        <v>0</v>
      </c>
      <c r="AA129" s="27">
        <f t="shared" si="65"/>
        <v>0</v>
      </c>
      <c r="AB129" s="27">
        <f t="shared" si="65"/>
        <v>0</v>
      </c>
      <c r="AC129" s="27">
        <f t="shared" si="65"/>
        <v>0</v>
      </c>
      <c r="AD129" s="27">
        <f t="shared" si="65"/>
        <v>0</v>
      </c>
      <c r="AE129" s="27">
        <f t="shared" si="65"/>
        <v>0</v>
      </c>
      <c r="AF129" s="27">
        <f t="shared" si="65"/>
        <v>0</v>
      </c>
      <c r="AG129" s="27">
        <f t="shared" si="65"/>
        <v>0</v>
      </c>
      <c r="AH129" s="27">
        <f t="shared" si="65"/>
        <v>0</v>
      </c>
      <c r="AI129" s="27">
        <f t="shared" si="65"/>
        <v>0</v>
      </c>
      <c r="AJ129" s="27">
        <f t="shared" si="65"/>
        <v>0</v>
      </c>
      <c r="AK129" s="27">
        <f t="shared" si="47"/>
        <v>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66">IFERROR((F122/(F108+F122))*((F50-E50)*$D$130),0)</f>
        <v>0</v>
      </c>
      <c r="G130" s="27">
        <f t="shared" si="66"/>
        <v>0</v>
      </c>
      <c r="H130" s="27">
        <f t="shared" si="66"/>
        <v>0</v>
      </c>
      <c r="I130" s="27">
        <f t="shared" si="66"/>
        <v>1103.5971223022025</v>
      </c>
      <c r="J130" s="27">
        <f t="shared" si="66"/>
        <v>1092.5925925925987</v>
      </c>
      <c r="K130" s="27">
        <f t="shared" si="66"/>
        <v>1151.1450381679826</v>
      </c>
      <c r="L130" s="27">
        <f t="shared" si="66"/>
        <v>0</v>
      </c>
      <c r="M130" s="27">
        <f t="shared" si="66"/>
        <v>0</v>
      </c>
      <c r="N130" s="27">
        <f t="shared" si="66"/>
        <v>0</v>
      </c>
      <c r="O130" s="27">
        <f t="shared" si="66"/>
        <v>0</v>
      </c>
      <c r="P130" s="27">
        <f t="shared" si="66"/>
        <v>1826.7857142858209</v>
      </c>
      <c r="Q130" s="27">
        <f t="shared" si="66"/>
        <v>1100.4329004327544</v>
      </c>
      <c r="R130" s="27">
        <f t="shared" si="66"/>
        <v>503.81679389316952</v>
      </c>
      <c r="S130" s="27">
        <f t="shared" si="66"/>
        <v>716.60231660227146</v>
      </c>
      <c r="T130" s="27">
        <f t="shared" si="66"/>
        <v>0</v>
      </c>
      <c r="U130" s="27">
        <f t="shared" si="66"/>
        <v>0</v>
      </c>
      <c r="V130" s="27">
        <f t="shared" si="66"/>
        <v>0</v>
      </c>
      <c r="W130" s="27">
        <f t="shared" si="66"/>
        <v>5582.7089337175876</v>
      </c>
      <c r="X130" s="27">
        <f t="shared" si="66"/>
        <v>0</v>
      </c>
      <c r="Y130" s="27">
        <f t="shared" si="66"/>
        <v>0</v>
      </c>
      <c r="Z130" s="27">
        <f t="shared" si="66"/>
        <v>0</v>
      </c>
      <c r="AA130" s="27">
        <f t="shared" si="66"/>
        <v>0</v>
      </c>
      <c r="AB130" s="27">
        <f t="shared" si="66"/>
        <v>0</v>
      </c>
      <c r="AC130" s="27">
        <f t="shared" si="66"/>
        <v>0</v>
      </c>
      <c r="AD130" s="27">
        <f t="shared" si="66"/>
        <v>0</v>
      </c>
      <c r="AE130" s="27">
        <f t="shared" si="66"/>
        <v>0</v>
      </c>
      <c r="AF130" s="27">
        <f t="shared" si="66"/>
        <v>1186.9918699186362</v>
      </c>
      <c r="AG130" s="27">
        <f t="shared" si="66"/>
        <v>1319.4029850747825</v>
      </c>
      <c r="AH130" s="27">
        <f t="shared" si="66"/>
        <v>1066.6666666667575</v>
      </c>
      <c r="AI130" s="27">
        <f t="shared" si="66"/>
        <v>0</v>
      </c>
      <c r="AJ130" s="27">
        <f t="shared" si="66"/>
        <v>0</v>
      </c>
      <c r="AK130" s="27">
        <f t="shared" si="47"/>
        <v>16650.742933654565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0.16666666666666666</v>
      </c>
      <c r="G134" s="57">
        <v>1</v>
      </c>
      <c r="H134" s="57">
        <v>1</v>
      </c>
      <c r="I134" s="57">
        <v>0</v>
      </c>
      <c r="J134" s="57">
        <v>0.33333333333333331</v>
      </c>
      <c r="K134" s="57">
        <v>1</v>
      </c>
      <c r="L134" s="57">
        <v>1</v>
      </c>
      <c r="M134" s="57">
        <v>1</v>
      </c>
      <c r="N134" s="57">
        <v>1</v>
      </c>
      <c r="O134" s="57">
        <v>1</v>
      </c>
      <c r="P134" s="57">
        <v>1</v>
      </c>
      <c r="Q134" s="57">
        <v>1</v>
      </c>
      <c r="R134" s="57">
        <v>1</v>
      </c>
      <c r="S134" s="57">
        <v>1</v>
      </c>
      <c r="T134" s="57">
        <v>1</v>
      </c>
      <c r="U134" s="57">
        <v>1</v>
      </c>
      <c r="V134" s="57">
        <v>1</v>
      </c>
      <c r="W134" s="57">
        <v>0.33333333333333331</v>
      </c>
      <c r="X134" s="57">
        <v>1</v>
      </c>
      <c r="Y134" s="57">
        <v>1</v>
      </c>
      <c r="Z134" s="57">
        <v>1</v>
      </c>
      <c r="AA134" s="57">
        <v>1</v>
      </c>
      <c r="AB134" s="57">
        <v>1</v>
      </c>
      <c r="AC134" s="57">
        <v>1</v>
      </c>
      <c r="AD134" s="57">
        <v>0.20833333333333334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  <c r="AJ134" s="57">
        <v>0</v>
      </c>
      <c r="AK134" s="255">
        <f>[2]Summary!$AR$4</f>
        <v>31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>
        <v>1</v>
      </c>
      <c r="I135" s="50"/>
      <c r="J135" s="50"/>
      <c r="K135" s="50"/>
      <c r="L135" s="50"/>
      <c r="M135" s="50">
        <v>1</v>
      </c>
      <c r="N135" s="50">
        <v>1</v>
      </c>
      <c r="O135" s="50">
        <v>1</v>
      </c>
      <c r="P135" s="50"/>
      <c r="Q135" s="50"/>
      <c r="R135" s="50"/>
      <c r="S135" s="50"/>
      <c r="T135" s="50">
        <v>1</v>
      </c>
      <c r="U135" s="50">
        <v>1</v>
      </c>
      <c r="V135" s="50">
        <v>1</v>
      </c>
      <c r="W135" s="50"/>
      <c r="X135" s="50"/>
      <c r="Y135" s="50"/>
      <c r="Z135" s="50"/>
      <c r="AA135" s="50">
        <v>1</v>
      </c>
      <c r="AB135" s="50">
        <v>1</v>
      </c>
      <c r="AC135" s="50">
        <v>1</v>
      </c>
      <c r="AD135" s="50"/>
      <c r="AE135" s="50"/>
      <c r="AF135" s="50"/>
      <c r="AG135" s="50"/>
      <c r="AH135" s="50"/>
      <c r="AI135" s="50"/>
      <c r="AJ135" s="50"/>
      <c r="AK135" s="256"/>
    </row>
    <row r="136" spans="1:38">
      <c r="A136" s="6"/>
      <c r="B136" s="51" t="s">
        <v>89</v>
      </c>
      <c r="C136" s="52"/>
      <c r="D136" s="52"/>
      <c r="E136" s="52"/>
      <c r="F136" s="52"/>
      <c r="G136" s="52">
        <v>1</v>
      </c>
      <c r="H136" s="52">
        <v>1</v>
      </c>
      <c r="I136" s="52">
        <v>1</v>
      </c>
      <c r="J136" s="52"/>
      <c r="K136" s="52">
        <v>1</v>
      </c>
      <c r="L136" s="52">
        <v>1</v>
      </c>
      <c r="M136" s="52">
        <v>1</v>
      </c>
      <c r="N136" s="52">
        <v>1</v>
      </c>
      <c r="O136" s="52">
        <v>1</v>
      </c>
      <c r="P136" s="52">
        <v>1</v>
      </c>
      <c r="Q136" s="52">
        <v>1</v>
      </c>
      <c r="R136" s="52">
        <v>1</v>
      </c>
      <c r="S136" s="52">
        <v>1</v>
      </c>
      <c r="T136" s="52">
        <v>1</v>
      </c>
      <c r="U136" s="52">
        <v>1</v>
      </c>
      <c r="V136" s="52">
        <v>1</v>
      </c>
      <c r="W136" s="52"/>
      <c r="X136" s="52"/>
      <c r="Y136" s="52">
        <v>1</v>
      </c>
      <c r="Z136" s="52">
        <v>1</v>
      </c>
      <c r="AA136" s="52">
        <v>1</v>
      </c>
      <c r="AB136" s="52">
        <v>1</v>
      </c>
      <c r="AC136" s="52">
        <v>1</v>
      </c>
      <c r="AD136" s="52">
        <v>1</v>
      </c>
      <c r="AE136" s="52"/>
      <c r="AF136" s="52">
        <v>1</v>
      </c>
      <c r="AG136" s="52">
        <v>1</v>
      </c>
      <c r="AH136" s="52">
        <v>1</v>
      </c>
      <c r="AI136" s="52"/>
      <c r="AJ136" s="52">
        <v>1</v>
      </c>
      <c r="AK136" s="256"/>
    </row>
    <row r="137" spans="1:38">
      <c r="A137" s="6"/>
      <c r="B137" s="53" t="s">
        <v>90</v>
      </c>
      <c r="C137" s="54"/>
      <c r="D137" s="54"/>
      <c r="E137" s="54"/>
      <c r="F137" s="54"/>
      <c r="G137" s="54"/>
      <c r="H137" s="54">
        <v>1</v>
      </c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>
        <v>1</v>
      </c>
      <c r="U137" s="54"/>
      <c r="V137" s="54"/>
      <c r="W137" s="54"/>
      <c r="X137" s="54"/>
      <c r="Y137" s="54"/>
      <c r="Z137" s="54"/>
      <c r="AA137" s="54"/>
      <c r="AB137" s="54">
        <v>1</v>
      </c>
      <c r="AC137" s="54">
        <v>1</v>
      </c>
      <c r="AD137" s="54"/>
      <c r="AE137" s="54"/>
      <c r="AF137" s="54"/>
      <c r="AG137" s="54"/>
      <c r="AH137" s="54"/>
      <c r="AI137" s="54"/>
      <c r="AJ137" s="54"/>
      <c r="AK137" s="256"/>
    </row>
    <row r="138" spans="1:38" ht="15.75" thickBot="1">
      <c r="A138" s="6"/>
      <c r="B138" s="55" t="s">
        <v>91</v>
      </c>
      <c r="C138" s="56"/>
      <c r="D138" s="56"/>
      <c r="E138" s="56"/>
      <c r="F138" s="211" t="s">
        <v>104</v>
      </c>
      <c r="G138" s="210" t="s">
        <v>122</v>
      </c>
      <c r="H138" s="210" t="s">
        <v>122</v>
      </c>
      <c r="I138" s="214" t="s">
        <v>105</v>
      </c>
      <c r="J138" s="211" t="s">
        <v>104</v>
      </c>
      <c r="K138" s="210" t="s">
        <v>125</v>
      </c>
      <c r="L138" s="210" t="s">
        <v>125</v>
      </c>
      <c r="M138" s="210" t="s">
        <v>125</v>
      </c>
      <c r="N138" s="210" t="s">
        <v>125</v>
      </c>
      <c r="O138" s="210" t="s">
        <v>125</v>
      </c>
      <c r="P138" s="210" t="s">
        <v>125</v>
      </c>
      <c r="Q138" s="210" t="s">
        <v>125</v>
      </c>
      <c r="R138" s="210" t="s">
        <v>125</v>
      </c>
      <c r="S138" s="210" t="s">
        <v>125</v>
      </c>
      <c r="T138" s="210" t="s">
        <v>125</v>
      </c>
      <c r="U138" s="210" t="s">
        <v>125</v>
      </c>
      <c r="V138" s="210" t="s">
        <v>125</v>
      </c>
      <c r="W138" s="232" t="s">
        <v>104</v>
      </c>
      <c r="X138" s="232" t="s">
        <v>104</v>
      </c>
      <c r="Y138" s="210" t="s">
        <v>122</v>
      </c>
      <c r="Z138" s="210" t="s">
        <v>122</v>
      </c>
      <c r="AA138" s="210" t="s">
        <v>122</v>
      </c>
      <c r="AB138" s="210" t="s">
        <v>122</v>
      </c>
      <c r="AC138" s="210" t="s">
        <v>122</v>
      </c>
      <c r="AD138" s="210" t="s">
        <v>122</v>
      </c>
      <c r="AE138" s="213" t="s">
        <v>121</v>
      </c>
      <c r="AF138" s="214" t="s">
        <v>105</v>
      </c>
      <c r="AG138" s="214" t="s">
        <v>105</v>
      </c>
      <c r="AH138" s="214" t="s">
        <v>105</v>
      </c>
      <c r="AI138" s="213" t="s">
        <v>121</v>
      </c>
      <c r="AJ138" s="214" t="s">
        <v>105</v>
      </c>
      <c r="AK138" s="257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67">IF(G138="OFF",G100,0)</f>
        <v>0</v>
      </c>
      <c r="H140" s="225">
        <f t="shared" si="67"/>
        <v>0</v>
      </c>
      <c r="I140" s="225">
        <f t="shared" si="67"/>
        <v>0</v>
      </c>
      <c r="J140" s="225">
        <f t="shared" si="67"/>
        <v>0</v>
      </c>
      <c r="K140" s="225">
        <f t="shared" si="67"/>
        <v>0</v>
      </c>
      <c r="L140" s="225">
        <f t="shared" si="67"/>
        <v>0</v>
      </c>
      <c r="M140" s="225">
        <f t="shared" si="67"/>
        <v>0</v>
      </c>
      <c r="N140" s="225">
        <f t="shared" si="67"/>
        <v>0</v>
      </c>
      <c r="O140" s="225">
        <f t="shared" si="67"/>
        <v>0</v>
      </c>
      <c r="P140" s="225">
        <f t="shared" si="67"/>
        <v>0</v>
      </c>
      <c r="Q140" s="225">
        <f t="shared" si="67"/>
        <v>0</v>
      </c>
      <c r="R140" s="225">
        <f t="shared" si="67"/>
        <v>0</v>
      </c>
      <c r="S140" s="225">
        <f t="shared" si="67"/>
        <v>0</v>
      </c>
      <c r="T140" s="225">
        <f t="shared" si="67"/>
        <v>0</v>
      </c>
      <c r="U140" s="225">
        <f t="shared" si="67"/>
        <v>0</v>
      </c>
      <c r="V140" s="225">
        <f t="shared" si="67"/>
        <v>0</v>
      </c>
      <c r="W140" s="225">
        <f t="shared" si="67"/>
        <v>0</v>
      </c>
      <c r="X140" s="225">
        <f t="shared" si="67"/>
        <v>0</v>
      </c>
      <c r="Y140" s="225">
        <f t="shared" si="67"/>
        <v>0</v>
      </c>
      <c r="Z140" s="225">
        <f t="shared" si="67"/>
        <v>0</v>
      </c>
      <c r="AA140" s="225">
        <f t="shared" si="67"/>
        <v>0</v>
      </c>
      <c r="AB140" s="225">
        <f t="shared" si="67"/>
        <v>0</v>
      </c>
      <c r="AC140" s="225">
        <f t="shared" si="67"/>
        <v>0</v>
      </c>
      <c r="AD140" s="225">
        <f t="shared" si="67"/>
        <v>0</v>
      </c>
      <c r="AE140" s="225">
        <f t="shared" si="67"/>
        <v>0</v>
      </c>
      <c r="AF140" s="225">
        <f t="shared" si="67"/>
        <v>0</v>
      </c>
      <c r="AG140" s="225">
        <f t="shared" si="67"/>
        <v>0</v>
      </c>
      <c r="AH140" s="225">
        <f t="shared" si="67"/>
        <v>0</v>
      </c>
      <c r="AI140" s="225">
        <f t="shared" si="67"/>
        <v>0</v>
      </c>
      <c r="AJ140" s="225">
        <f t="shared" si="67"/>
        <v>0</v>
      </c>
      <c r="AK140" s="225">
        <f>SUM(F140:AJ140)</f>
        <v>0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68">IF(G138="NFI",G100,0)</f>
        <v>0</v>
      </c>
      <c r="H141" s="225">
        <f t="shared" si="68"/>
        <v>0</v>
      </c>
      <c r="I141" s="225">
        <f t="shared" si="68"/>
        <v>0</v>
      </c>
      <c r="J141" s="225">
        <f t="shared" si="68"/>
        <v>12002.388539999345</v>
      </c>
      <c r="K141" s="225">
        <f t="shared" si="68"/>
        <v>0</v>
      </c>
      <c r="L141" s="225">
        <f t="shared" si="68"/>
        <v>0</v>
      </c>
      <c r="M141" s="225">
        <f t="shared" si="68"/>
        <v>0</v>
      </c>
      <c r="N141" s="225">
        <f t="shared" si="68"/>
        <v>0</v>
      </c>
      <c r="O141" s="225">
        <f t="shared" si="68"/>
        <v>0</v>
      </c>
      <c r="P141" s="225">
        <f t="shared" si="68"/>
        <v>0</v>
      </c>
      <c r="Q141" s="225">
        <f t="shared" si="68"/>
        <v>0</v>
      </c>
      <c r="R141" s="225">
        <f t="shared" si="68"/>
        <v>0</v>
      </c>
      <c r="S141" s="225">
        <f t="shared" si="68"/>
        <v>0</v>
      </c>
      <c r="T141" s="225">
        <f t="shared" si="68"/>
        <v>0</v>
      </c>
      <c r="U141" s="225">
        <f t="shared" si="68"/>
        <v>0</v>
      </c>
      <c r="V141" s="225">
        <f t="shared" si="68"/>
        <v>0</v>
      </c>
      <c r="W141" s="225">
        <f t="shared" si="68"/>
        <v>25496.345620000695</v>
      </c>
      <c r="X141" s="225">
        <f t="shared" si="68"/>
        <v>0</v>
      </c>
      <c r="Y141" s="225">
        <f t="shared" si="68"/>
        <v>0</v>
      </c>
      <c r="Z141" s="225">
        <f t="shared" si="68"/>
        <v>0</v>
      </c>
      <c r="AA141" s="225">
        <f t="shared" si="68"/>
        <v>0</v>
      </c>
      <c r="AB141" s="225">
        <f t="shared" si="68"/>
        <v>0</v>
      </c>
      <c r="AC141" s="225">
        <f t="shared" si="68"/>
        <v>0</v>
      </c>
      <c r="AD141" s="225">
        <f t="shared" si="68"/>
        <v>0</v>
      </c>
      <c r="AE141" s="225">
        <f t="shared" si="68"/>
        <v>0</v>
      </c>
      <c r="AF141" s="225">
        <f t="shared" si="68"/>
        <v>0</v>
      </c>
      <c r="AG141" s="225">
        <f t="shared" si="68"/>
        <v>0</v>
      </c>
      <c r="AH141" s="225">
        <f t="shared" si="68"/>
        <v>0</v>
      </c>
      <c r="AI141" s="225">
        <f t="shared" si="68"/>
        <v>0</v>
      </c>
      <c r="AJ141" s="225">
        <f t="shared" si="68"/>
        <v>0</v>
      </c>
      <c r="AK141" s="225">
        <f t="shared" ref="AK141:AK144" si="69">SUM(F141:AJ141)</f>
        <v>37498.734160000036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70">IF(G138="HNI",G100,0)</f>
        <v>0</v>
      </c>
      <c r="H142" s="225">
        <f t="shared" si="70"/>
        <v>0</v>
      </c>
      <c r="I142" s="225">
        <f t="shared" si="70"/>
        <v>10186.78714000043</v>
      </c>
      <c r="J142" s="225">
        <f t="shared" si="70"/>
        <v>0</v>
      </c>
      <c r="K142" s="225">
        <f t="shared" si="70"/>
        <v>0</v>
      </c>
      <c r="L142" s="225">
        <f t="shared" si="70"/>
        <v>0</v>
      </c>
      <c r="M142" s="225">
        <f t="shared" si="70"/>
        <v>0</v>
      </c>
      <c r="N142" s="225">
        <f t="shared" si="70"/>
        <v>0</v>
      </c>
      <c r="O142" s="225">
        <f t="shared" si="70"/>
        <v>0</v>
      </c>
      <c r="P142" s="225">
        <f t="shared" si="70"/>
        <v>0</v>
      </c>
      <c r="Q142" s="225">
        <f t="shared" si="70"/>
        <v>0</v>
      </c>
      <c r="R142" s="225">
        <f t="shared" si="70"/>
        <v>0</v>
      </c>
      <c r="S142" s="225">
        <f t="shared" si="70"/>
        <v>0</v>
      </c>
      <c r="T142" s="225">
        <f t="shared" si="70"/>
        <v>0</v>
      </c>
      <c r="U142" s="225">
        <f t="shared" si="70"/>
        <v>0</v>
      </c>
      <c r="V142" s="225">
        <f t="shared" si="70"/>
        <v>0</v>
      </c>
      <c r="W142" s="225">
        <f t="shared" si="70"/>
        <v>0</v>
      </c>
      <c r="X142" s="225">
        <f t="shared" si="70"/>
        <v>0</v>
      </c>
      <c r="Y142" s="225">
        <f t="shared" si="70"/>
        <v>0</v>
      </c>
      <c r="Z142" s="225">
        <f t="shared" si="70"/>
        <v>0</v>
      </c>
      <c r="AA142" s="225">
        <f t="shared" si="70"/>
        <v>0</v>
      </c>
      <c r="AB142" s="225">
        <f t="shared" si="70"/>
        <v>0</v>
      </c>
      <c r="AC142" s="225">
        <f t="shared" si="70"/>
        <v>0</v>
      </c>
      <c r="AD142" s="225">
        <f t="shared" si="70"/>
        <v>0</v>
      </c>
      <c r="AE142" s="225">
        <f t="shared" si="70"/>
        <v>0</v>
      </c>
      <c r="AF142" s="225">
        <f t="shared" si="70"/>
        <v>14107.281559999865</v>
      </c>
      <c r="AG142" s="225">
        <f t="shared" si="70"/>
        <v>13105.379220000086</v>
      </c>
      <c r="AH142" s="225">
        <f t="shared" si="70"/>
        <v>16756.091760000381</v>
      </c>
      <c r="AI142" s="225">
        <f t="shared" si="70"/>
        <v>0</v>
      </c>
      <c r="AJ142" s="225">
        <f t="shared" si="70"/>
        <v>0</v>
      </c>
      <c r="AK142" s="225">
        <f t="shared" si="69"/>
        <v>54155.539680000766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71">IF(G138="NFI &amp; HNI",G100,0)</f>
        <v>0</v>
      </c>
      <c r="H143" s="225">
        <f t="shared" si="71"/>
        <v>0</v>
      </c>
      <c r="I143" s="225">
        <f t="shared" si="71"/>
        <v>0</v>
      </c>
      <c r="J143" s="225">
        <f t="shared" si="71"/>
        <v>0</v>
      </c>
      <c r="K143" s="225">
        <f t="shared" si="71"/>
        <v>0</v>
      </c>
      <c r="L143" s="225">
        <f t="shared" si="71"/>
        <v>0</v>
      </c>
      <c r="M143" s="225">
        <f t="shared" si="71"/>
        <v>0</v>
      </c>
      <c r="N143" s="225">
        <f t="shared" si="71"/>
        <v>0</v>
      </c>
      <c r="O143" s="225">
        <f t="shared" si="71"/>
        <v>0</v>
      </c>
      <c r="P143" s="225">
        <f t="shared" si="71"/>
        <v>0</v>
      </c>
      <c r="Q143" s="225">
        <f t="shared" si="71"/>
        <v>0</v>
      </c>
      <c r="R143" s="225">
        <f t="shared" si="71"/>
        <v>0</v>
      </c>
      <c r="S143" s="225">
        <f t="shared" si="71"/>
        <v>0</v>
      </c>
      <c r="T143" s="225">
        <f t="shared" si="71"/>
        <v>0</v>
      </c>
      <c r="U143" s="225">
        <f t="shared" si="71"/>
        <v>0</v>
      </c>
      <c r="V143" s="225">
        <f t="shared" si="71"/>
        <v>0</v>
      </c>
      <c r="W143" s="225">
        <f t="shared" si="71"/>
        <v>0</v>
      </c>
      <c r="X143" s="225">
        <f t="shared" si="71"/>
        <v>0</v>
      </c>
      <c r="Y143" s="225">
        <f t="shared" si="71"/>
        <v>0</v>
      </c>
      <c r="Z143" s="225">
        <f t="shared" si="71"/>
        <v>0</v>
      </c>
      <c r="AA143" s="225">
        <f t="shared" si="71"/>
        <v>0</v>
      </c>
      <c r="AB143" s="225">
        <f t="shared" si="71"/>
        <v>0</v>
      </c>
      <c r="AC143" s="225">
        <f t="shared" si="71"/>
        <v>0</v>
      </c>
      <c r="AD143" s="225">
        <f t="shared" si="71"/>
        <v>0</v>
      </c>
      <c r="AE143" s="225">
        <f t="shared" si="71"/>
        <v>0</v>
      </c>
      <c r="AF143" s="225">
        <f t="shared" si="71"/>
        <v>0</v>
      </c>
      <c r="AG143" s="225">
        <f t="shared" si="71"/>
        <v>0</v>
      </c>
      <c r="AH143" s="225">
        <f t="shared" si="71"/>
        <v>0</v>
      </c>
      <c r="AI143" s="225">
        <f t="shared" si="71"/>
        <v>0</v>
      </c>
      <c r="AJ143" s="225">
        <f t="shared" si="71"/>
        <v>0</v>
      </c>
      <c r="AK143" s="225">
        <f t="shared" si="69"/>
        <v>0</v>
      </c>
    </row>
    <row r="144" spans="1:38" ht="45">
      <c r="A144" s="6"/>
      <c r="B144" s="12"/>
      <c r="C144" s="12"/>
      <c r="D144" s="12"/>
      <c r="E144" s="226" t="s">
        <v>124</v>
      </c>
      <c r="F144" s="225">
        <f>IF(AND(F134=0,OR(F3="Mon",F3="Tue",F3="Wed",F3="Thu",F3="Fri")),F109,0)</f>
        <v>0</v>
      </c>
      <c r="G144" s="225">
        <f t="shared" ref="G144:AJ144" si="72">IF(AND(G134=0,OR(G3="Mon",G3="Tue",G3="Wed",G3="Thu",G3="Fri")),G109,0)</f>
        <v>0</v>
      </c>
      <c r="H144" s="225">
        <f t="shared" si="72"/>
        <v>0</v>
      </c>
      <c r="I144" s="225">
        <f t="shared" si="72"/>
        <v>0</v>
      </c>
      <c r="J144" s="225">
        <f t="shared" si="72"/>
        <v>0</v>
      </c>
      <c r="K144" s="225">
        <f t="shared" si="72"/>
        <v>0</v>
      </c>
      <c r="L144" s="225">
        <f t="shared" si="72"/>
        <v>0</v>
      </c>
      <c r="M144" s="225">
        <f t="shared" si="72"/>
        <v>0</v>
      </c>
      <c r="N144" s="225">
        <f t="shared" si="72"/>
        <v>0</v>
      </c>
      <c r="O144" s="225">
        <f t="shared" si="72"/>
        <v>0</v>
      </c>
      <c r="P144" s="225">
        <f t="shared" si="72"/>
        <v>0</v>
      </c>
      <c r="Q144" s="225">
        <f t="shared" si="72"/>
        <v>0</v>
      </c>
      <c r="R144" s="225">
        <f t="shared" si="72"/>
        <v>0</v>
      </c>
      <c r="S144" s="225">
        <f t="shared" si="72"/>
        <v>0</v>
      </c>
      <c r="T144" s="225">
        <f t="shared" si="72"/>
        <v>0</v>
      </c>
      <c r="U144" s="225">
        <f t="shared" si="72"/>
        <v>0</v>
      </c>
      <c r="V144" s="225">
        <f t="shared" si="72"/>
        <v>0</v>
      </c>
      <c r="W144" s="225">
        <f t="shared" si="72"/>
        <v>0</v>
      </c>
      <c r="X144" s="225">
        <f t="shared" si="72"/>
        <v>0</v>
      </c>
      <c r="Y144" s="225">
        <f t="shared" si="72"/>
        <v>0</v>
      </c>
      <c r="Z144" s="225">
        <f t="shared" si="72"/>
        <v>0</v>
      </c>
      <c r="AA144" s="225">
        <f t="shared" si="72"/>
        <v>0</v>
      </c>
      <c r="AB144" s="225">
        <f t="shared" si="72"/>
        <v>0</v>
      </c>
      <c r="AC144" s="225">
        <f t="shared" si="72"/>
        <v>0</v>
      </c>
      <c r="AD144" s="225">
        <f t="shared" si="72"/>
        <v>0</v>
      </c>
      <c r="AE144" s="225">
        <f t="shared" si="72"/>
        <v>0</v>
      </c>
      <c r="AF144" s="225">
        <f t="shared" si="72"/>
        <v>8107.4231300812717</v>
      </c>
      <c r="AG144" s="225">
        <f t="shared" si="72"/>
        <v>9062.659514925128</v>
      </c>
      <c r="AH144" s="225">
        <f t="shared" si="72"/>
        <v>12785.403333333648</v>
      </c>
      <c r="AI144" s="225">
        <f t="shared" si="72"/>
        <v>0</v>
      </c>
      <c r="AJ144" s="225">
        <f t="shared" si="72"/>
        <v>0</v>
      </c>
      <c r="AK144" s="225">
        <f t="shared" si="69"/>
        <v>29955.485978340046</v>
      </c>
    </row>
    <row r="145" spans="1:23">
      <c r="A145" s="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2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</sheetData>
  <mergeCells count="1">
    <mergeCell ref="AK134:AK138"/>
  </mergeCells>
  <conditionalFormatting sqref="C134:E138 F134:AJ137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</conditionalFormatting>
  <conditionalFormatting sqref="C138:E138">
    <cfRule type="cellIs" dxfId="4" priority="4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L50" activePane="bottomRight" state="frozen"/>
      <selection pane="topRight" activeCell="D1" sqref="D1"/>
      <selection pane="bottomLeft" activeCell="A5" sqref="A5"/>
      <selection pane="bottomRight" activeCell="A60" sqref="A60:XFD60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202"/>
      <c r="B3" s="202"/>
      <c r="C3" s="202"/>
      <c r="D3" s="202"/>
      <c r="E3" s="202"/>
      <c r="F3" s="202" t="s">
        <v>111</v>
      </c>
      <c r="G3" s="202" t="s">
        <v>112</v>
      </c>
      <c r="H3" s="202" t="s">
        <v>106</v>
      </c>
      <c r="I3" s="202" t="s">
        <v>107</v>
      </c>
      <c r="J3" s="202" t="s">
        <v>108</v>
      </c>
      <c r="K3" s="202" t="s">
        <v>109</v>
      </c>
      <c r="L3" s="202" t="s">
        <v>110</v>
      </c>
      <c r="M3" s="202" t="s">
        <v>111</v>
      </c>
      <c r="N3" s="202" t="s">
        <v>112</v>
      </c>
      <c r="O3" s="202" t="s">
        <v>106</v>
      </c>
      <c r="P3" s="202" t="s">
        <v>107</v>
      </c>
      <c r="Q3" s="202" t="s">
        <v>108</v>
      </c>
      <c r="R3" s="202" t="s">
        <v>109</v>
      </c>
      <c r="S3" s="202" t="s">
        <v>110</v>
      </c>
      <c r="T3" s="202" t="s">
        <v>111</v>
      </c>
      <c r="U3" s="202" t="s">
        <v>112</v>
      </c>
      <c r="V3" s="202" t="s">
        <v>106</v>
      </c>
      <c r="W3" s="202" t="s">
        <v>107</v>
      </c>
      <c r="X3" s="202" t="s">
        <v>108</v>
      </c>
      <c r="Y3" s="202" t="s">
        <v>109</v>
      </c>
      <c r="Z3" s="202" t="s">
        <v>110</v>
      </c>
      <c r="AA3" s="202" t="s">
        <v>111</v>
      </c>
      <c r="AB3" s="202" t="s">
        <v>112</v>
      </c>
      <c r="AC3" s="202" t="s">
        <v>106</v>
      </c>
      <c r="AD3" s="202" t="s">
        <v>107</v>
      </c>
      <c r="AE3" s="202" t="s">
        <v>108</v>
      </c>
      <c r="AF3" s="202" t="s">
        <v>109</v>
      </c>
      <c r="AG3" s="202" t="s">
        <v>110</v>
      </c>
      <c r="AH3" s="202" t="s">
        <v>111</v>
      </c>
      <c r="AI3" s="202" t="s">
        <v>112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MEI!AJ33</f>
        <v>5758.5280000000002</v>
      </c>
      <c r="F5" s="87"/>
      <c r="G5" s="87">
        <v>5764.3990000000003</v>
      </c>
      <c r="H5" s="87"/>
      <c r="I5" s="87">
        <v>5572.5219999999999</v>
      </c>
      <c r="J5" s="87">
        <v>5777.8850000000002</v>
      </c>
      <c r="K5" s="87"/>
      <c r="L5" s="87"/>
      <c r="M5" s="87">
        <v>5782.3620000000001</v>
      </c>
      <c r="N5" s="87">
        <v>5786.616</v>
      </c>
      <c r="O5" s="87">
        <v>5791.8519999999999</v>
      </c>
      <c r="P5" s="87">
        <v>5795.4579999999996</v>
      </c>
      <c r="Q5" s="87">
        <v>5798.0990000000002</v>
      </c>
      <c r="R5" s="87"/>
      <c r="S5" s="87"/>
      <c r="T5" s="87">
        <v>5802.6540000000005</v>
      </c>
      <c r="U5" s="87">
        <v>5806.6540000000005</v>
      </c>
      <c r="V5" s="87">
        <v>5810.5630000000001</v>
      </c>
      <c r="W5" s="92">
        <v>5814.4639999999999</v>
      </c>
      <c r="X5" s="92"/>
      <c r="Y5" s="96"/>
      <c r="Z5" s="96"/>
      <c r="AA5" s="96">
        <v>5821.5249999999996</v>
      </c>
      <c r="AB5" s="96">
        <v>5825.549</v>
      </c>
      <c r="AC5" s="96">
        <v>5829.3729999999996</v>
      </c>
      <c r="AD5" s="96">
        <v>5833.04</v>
      </c>
      <c r="AE5" s="96">
        <v>5836.4359999999997</v>
      </c>
      <c r="AF5" s="96"/>
      <c r="AG5" s="96"/>
      <c r="AH5" s="96">
        <v>5840.3639999999996</v>
      </c>
      <c r="AI5" s="96">
        <v>5844.1379999999999</v>
      </c>
      <c r="AJ5" s="96"/>
    </row>
    <row r="6" spans="1:37" outlineLevel="1">
      <c r="A6" s="33"/>
      <c r="B6" s="36" t="s">
        <v>24</v>
      </c>
      <c r="C6" s="67" t="s">
        <v>101</v>
      </c>
      <c r="D6" s="36"/>
      <c r="E6" s="37">
        <f>MEI!AJ34</f>
        <v>1127.394</v>
      </c>
      <c r="F6" s="87"/>
      <c r="G6" s="87">
        <v>1128.51</v>
      </c>
      <c r="H6" s="87">
        <v>1129.1210000000001</v>
      </c>
      <c r="I6" s="87">
        <v>1129</v>
      </c>
      <c r="J6" s="87">
        <v>1131.3320000000001</v>
      </c>
      <c r="K6" s="87"/>
      <c r="L6" s="87"/>
      <c r="M6" s="87">
        <v>1131.848</v>
      </c>
      <c r="N6" s="87">
        <v>1132.5540000000001</v>
      </c>
      <c r="O6" s="87">
        <v>1133.241</v>
      </c>
      <c r="P6" s="87">
        <v>1134.127</v>
      </c>
      <c r="Q6" s="87">
        <v>1134.8330000000001</v>
      </c>
      <c r="R6" s="87"/>
      <c r="S6" s="87"/>
      <c r="T6" s="87">
        <v>1135.7919999999999</v>
      </c>
      <c r="U6" s="87">
        <v>1136.549</v>
      </c>
      <c r="V6" s="87">
        <v>1137.433</v>
      </c>
      <c r="W6" s="92">
        <v>1138.1600000000001</v>
      </c>
      <c r="X6" s="92"/>
      <c r="Y6" s="96"/>
      <c r="Z6" s="96"/>
      <c r="AA6" s="96">
        <v>1139.52</v>
      </c>
      <c r="AB6" s="96">
        <v>1140.4110000000001</v>
      </c>
      <c r="AC6" s="96">
        <v>1141.069</v>
      </c>
      <c r="AD6" s="96">
        <v>1141.932</v>
      </c>
      <c r="AE6" s="96">
        <v>1142.6099999999999</v>
      </c>
      <c r="AF6" s="96"/>
      <c r="AG6" s="96"/>
      <c r="AH6" s="96">
        <v>1143.4380000000001</v>
      </c>
      <c r="AI6" s="96">
        <v>1144.223</v>
      </c>
      <c r="AJ6" s="96"/>
    </row>
    <row r="7" spans="1:37" outlineLevel="1">
      <c r="A7" s="33"/>
      <c r="B7" s="39" t="s">
        <v>2</v>
      </c>
      <c r="C7" s="67" t="s">
        <v>102</v>
      </c>
      <c r="D7" s="36"/>
      <c r="E7" s="37">
        <f>MEI!AJ35</f>
        <v>15228</v>
      </c>
      <c r="F7" s="88"/>
      <c r="G7" s="88">
        <v>15249</v>
      </c>
      <c r="H7" s="88">
        <v>15263</v>
      </c>
      <c r="I7" s="88">
        <v>15279</v>
      </c>
      <c r="J7" s="88">
        <v>15301</v>
      </c>
      <c r="K7" s="88"/>
      <c r="L7" s="88"/>
      <c r="M7" s="88">
        <v>15316</v>
      </c>
      <c r="N7" s="88">
        <v>15332</v>
      </c>
      <c r="O7" s="88">
        <v>15350</v>
      </c>
      <c r="P7" s="88">
        <v>15364</v>
      </c>
      <c r="Q7" s="88">
        <v>15375</v>
      </c>
      <c r="R7" s="88"/>
      <c r="S7" s="88"/>
      <c r="T7" s="88">
        <v>15392</v>
      </c>
      <c r="U7" s="88">
        <v>15410</v>
      </c>
      <c r="V7" s="89"/>
      <c r="W7" s="93">
        <v>15437</v>
      </c>
      <c r="X7" s="93"/>
      <c r="Y7" s="97"/>
      <c r="Z7" s="97"/>
      <c r="AA7" s="97">
        <v>15463</v>
      </c>
      <c r="AB7" s="97">
        <v>15478</v>
      </c>
      <c r="AC7" s="96">
        <v>15492</v>
      </c>
      <c r="AD7" s="96">
        <v>15507</v>
      </c>
      <c r="AE7" s="96">
        <v>15519</v>
      </c>
      <c r="AF7" s="96"/>
      <c r="AG7" s="96"/>
      <c r="AH7" s="97">
        <v>15534</v>
      </c>
      <c r="AI7" s="97">
        <v>15549</v>
      </c>
      <c r="AJ7" s="97"/>
    </row>
    <row r="8" spans="1:37" outlineLevel="1">
      <c r="A8" s="33"/>
      <c r="B8" s="39" t="s">
        <v>4</v>
      </c>
      <c r="C8" s="67" t="s">
        <v>102</v>
      </c>
      <c r="D8" s="36"/>
      <c r="E8" s="37">
        <f>MEI!AJ36</f>
        <v>23921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94"/>
      <c r="X8" s="94"/>
      <c r="Y8" s="98"/>
      <c r="Z8" s="98"/>
      <c r="AA8" s="98"/>
      <c r="AB8" s="98"/>
      <c r="AC8" s="98"/>
      <c r="AD8" s="96"/>
      <c r="AE8" s="96"/>
      <c r="AF8" s="96"/>
      <c r="AG8" s="96"/>
      <c r="AH8" s="98"/>
      <c r="AI8" s="98"/>
      <c r="AJ8" s="98"/>
    </row>
    <row r="9" spans="1:37" outlineLevel="1">
      <c r="A9" s="33"/>
      <c r="B9" s="39" t="s">
        <v>10</v>
      </c>
      <c r="C9" s="67" t="s">
        <v>102</v>
      </c>
      <c r="D9" s="36"/>
      <c r="E9" s="37">
        <f>MEI!AJ37</f>
        <v>2563.6999999999998</v>
      </c>
      <c r="F9" s="90"/>
      <c r="G9" s="90">
        <v>2565.1999999999998</v>
      </c>
      <c r="H9" s="90">
        <v>2567</v>
      </c>
      <c r="I9" s="90">
        <v>2569.6999999999998</v>
      </c>
      <c r="J9" s="90">
        <v>2573.1999999999998</v>
      </c>
      <c r="K9" s="90"/>
      <c r="L9" s="90"/>
      <c r="M9" s="90">
        <v>2575.1</v>
      </c>
      <c r="N9" s="90">
        <v>2577.6</v>
      </c>
      <c r="O9" s="90">
        <v>2580.1999999999998</v>
      </c>
      <c r="P9" s="90">
        <v>2582.9</v>
      </c>
      <c r="Q9" s="90">
        <v>2584.5</v>
      </c>
      <c r="R9" s="90"/>
      <c r="S9" s="90"/>
      <c r="T9" s="90">
        <v>2585.6999999999998</v>
      </c>
      <c r="U9" s="90">
        <v>2588.1</v>
      </c>
      <c r="V9" s="90">
        <v>2590.5</v>
      </c>
      <c r="W9" s="95">
        <v>2567</v>
      </c>
      <c r="X9" s="95"/>
      <c r="Y9" s="99"/>
      <c r="Z9" s="99"/>
      <c r="AA9" s="99">
        <v>2595.1999999999998</v>
      </c>
      <c r="AB9" s="99">
        <v>2598.1999999999998</v>
      </c>
      <c r="AC9" s="99">
        <v>2600.4</v>
      </c>
      <c r="AD9" s="99">
        <v>2602.8000000000002</v>
      </c>
      <c r="AE9" s="99">
        <v>2604.5</v>
      </c>
      <c r="AF9" s="99"/>
      <c r="AG9" s="99"/>
      <c r="AH9" s="99">
        <v>2605.1999999999998</v>
      </c>
      <c r="AI9" s="99">
        <v>2607.5</v>
      </c>
      <c r="AJ9" s="99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MEI!AJ38</f>
        <v>1245.7</v>
      </c>
      <c r="F10" s="89"/>
      <c r="G10" s="89">
        <v>1246.5</v>
      </c>
      <c r="H10" s="89">
        <v>1247.5999999999999</v>
      </c>
      <c r="I10" s="89">
        <v>1249.2</v>
      </c>
      <c r="J10" s="89">
        <v>1251.5</v>
      </c>
      <c r="K10" s="89"/>
      <c r="L10" s="89"/>
      <c r="M10" s="89">
        <v>1252.2</v>
      </c>
      <c r="N10" s="89">
        <v>1253.7</v>
      </c>
      <c r="O10" s="89">
        <v>1255.3</v>
      </c>
      <c r="P10" s="89">
        <v>1257</v>
      </c>
      <c r="Q10" s="89">
        <v>1257.9000000000001</v>
      </c>
      <c r="R10" s="89"/>
      <c r="S10" s="89"/>
      <c r="T10" s="89">
        <v>1258.7</v>
      </c>
      <c r="U10" s="89">
        <v>1260.0999999999999</v>
      </c>
      <c r="V10" s="89">
        <v>1261.7</v>
      </c>
      <c r="W10" s="94">
        <v>1247.5999999999999</v>
      </c>
      <c r="X10" s="94"/>
      <c r="Y10" s="98"/>
      <c r="Z10" s="98"/>
      <c r="AA10" s="98">
        <v>1264.4000000000001</v>
      </c>
      <c r="AB10" s="98">
        <v>1266.4000000000001</v>
      </c>
      <c r="AC10" s="98">
        <v>1267.7</v>
      </c>
      <c r="AD10" s="96">
        <v>1269.0999999999999</v>
      </c>
      <c r="AE10" s="96">
        <v>1270.0999999999999</v>
      </c>
      <c r="AF10" s="96"/>
      <c r="AG10" s="96"/>
      <c r="AH10" s="98">
        <v>1270.5999999999999</v>
      </c>
      <c r="AI10" s="98">
        <v>1272</v>
      </c>
      <c r="AJ10" s="98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MEI!AJ39</f>
        <v>159.68</v>
      </c>
      <c r="F11" s="89"/>
      <c r="G11" s="89">
        <v>159.76</v>
      </c>
      <c r="H11" s="89">
        <v>159.81</v>
      </c>
      <c r="I11" s="89">
        <v>159.91</v>
      </c>
      <c r="J11" s="89">
        <v>160.07</v>
      </c>
      <c r="K11" s="89"/>
      <c r="L11" s="89"/>
      <c r="M11" s="89">
        <v>160.09</v>
      </c>
      <c r="N11" s="89">
        <v>160.19999999999999</v>
      </c>
      <c r="O11" s="89">
        <v>160.34</v>
      </c>
      <c r="P11" s="89">
        <v>160.43</v>
      </c>
      <c r="Q11" s="89">
        <v>160.47999999999999</v>
      </c>
      <c r="R11" s="89"/>
      <c r="S11" s="89"/>
      <c r="T11" s="89">
        <v>160.51</v>
      </c>
      <c r="U11" s="89">
        <v>160.62</v>
      </c>
      <c r="V11" s="89">
        <v>160.72</v>
      </c>
      <c r="W11" s="94"/>
      <c r="X11" s="94"/>
      <c r="Y11" s="98"/>
      <c r="Z11" s="98"/>
      <c r="AA11" s="98">
        <v>160.96</v>
      </c>
      <c r="AB11" s="98">
        <v>161.06</v>
      </c>
      <c r="AC11" s="98">
        <v>161.18</v>
      </c>
      <c r="AD11" s="96">
        <v>161.28</v>
      </c>
      <c r="AE11" s="96">
        <v>161.36000000000001</v>
      </c>
      <c r="AF11" s="96"/>
      <c r="AG11" s="96"/>
      <c r="AH11" s="98">
        <v>161.44</v>
      </c>
      <c r="AI11" s="98">
        <v>161.55000000000001</v>
      </c>
      <c r="AJ11" s="98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MEI!AJ40</f>
        <v>45.973999999999997</v>
      </c>
      <c r="F12" s="90"/>
      <c r="G12" s="87">
        <v>45.997</v>
      </c>
      <c r="H12" s="87">
        <v>46.164000000000001</v>
      </c>
      <c r="I12" s="87">
        <v>46.491999999999997</v>
      </c>
      <c r="J12" s="87">
        <v>46.716000000000001</v>
      </c>
      <c r="K12" s="87"/>
      <c r="L12" s="87"/>
      <c r="M12" s="87">
        <v>46.750999999999998</v>
      </c>
      <c r="N12" s="87">
        <v>47.011000000000003</v>
      </c>
      <c r="O12" s="87">
        <v>47.225000000000001</v>
      </c>
      <c r="P12" s="87">
        <v>47.423000000000002</v>
      </c>
      <c r="Q12" s="87">
        <v>47.518999999999998</v>
      </c>
      <c r="R12" s="87"/>
      <c r="S12" s="87"/>
      <c r="T12" s="87">
        <v>47.555999999999997</v>
      </c>
      <c r="U12" s="87">
        <v>47.796999999999997</v>
      </c>
      <c r="V12" s="87">
        <v>48.012999999999998</v>
      </c>
      <c r="W12" s="95">
        <v>48.094999999999999</v>
      </c>
      <c r="X12" s="95"/>
      <c r="Y12" s="96"/>
      <c r="Z12" s="96"/>
      <c r="AA12" s="96">
        <v>48.29</v>
      </c>
      <c r="AB12" s="96">
        <v>48.518000000000001</v>
      </c>
      <c r="AC12" s="98">
        <v>48.616999999999997</v>
      </c>
      <c r="AD12" s="96">
        <v>48.694000000000003</v>
      </c>
      <c r="AE12" s="96">
        <v>48.771000000000001</v>
      </c>
      <c r="AF12" s="96"/>
      <c r="AG12" s="96"/>
      <c r="AH12" s="96">
        <v>49.003999999999998</v>
      </c>
      <c r="AI12" s="96">
        <v>49.082000000000001</v>
      </c>
      <c r="AJ12" s="96"/>
    </row>
    <row r="13" spans="1:37" outlineLevel="1">
      <c r="A13" s="33"/>
      <c r="B13" s="62" t="s">
        <v>43</v>
      </c>
      <c r="C13" s="67" t="s">
        <v>102</v>
      </c>
      <c r="D13" s="36"/>
      <c r="E13" s="37">
        <f>MEI!AJ41</f>
        <v>3.0609000000000002</v>
      </c>
      <c r="F13" s="89"/>
      <c r="G13" s="87">
        <v>3.0670999999999999</v>
      </c>
      <c r="H13" s="87">
        <v>3.0710999999999999</v>
      </c>
      <c r="I13" s="87">
        <v>3.0926999999999998</v>
      </c>
      <c r="J13" s="87">
        <v>3.1132</v>
      </c>
      <c r="K13" s="87"/>
      <c r="L13" s="87"/>
      <c r="M13" s="87">
        <v>3.1168999999999998</v>
      </c>
      <c r="N13" s="87">
        <v>3.1234000000000002</v>
      </c>
      <c r="O13" s="87">
        <v>3.1606999999999998</v>
      </c>
      <c r="P13" s="87">
        <v>3.1621000000000001</v>
      </c>
      <c r="Q13" s="87">
        <v>3.1633</v>
      </c>
      <c r="R13" s="87"/>
      <c r="S13" s="87"/>
      <c r="T13" s="87">
        <v>3.1680000000000001</v>
      </c>
      <c r="U13" s="87">
        <v>3.1756000000000002</v>
      </c>
      <c r="V13" s="87">
        <v>3.2017000000000002</v>
      </c>
      <c r="W13" s="94">
        <v>3.2080000000000002</v>
      </c>
      <c r="X13" s="94"/>
      <c r="Y13" s="96"/>
      <c r="Z13" s="96"/>
      <c r="AA13" s="96">
        <v>3.2216</v>
      </c>
      <c r="AB13" s="96">
        <v>3.2286000000000001</v>
      </c>
      <c r="AC13" s="98">
        <v>3.2446999999999999</v>
      </c>
      <c r="AD13" s="96">
        <v>3.2463000000000002</v>
      </c>
      <c r="AE13" s="96">
        <v>3.2477999999999998</v>
      </c>
      <c r="AF13" s="96"/>
      <c r="AG13" s="96"/>
      <c r="AH13" s="96">
        <v>3.2524999999999999</v>
      </c>
      <c r="AI13" s="96">
        <v>3.254</v>
      </c>
      <c r="AJ13" s="96"/>
    </row>
    <row r="14" spans="1:37" outlineLevel="1">
      <c r="A14" s="33"/>
      <c r="B14" s="39" t="s">
        <v>1</v>
      </c>
      <c r="C14" s="67" t="s">
        <v>102</v>
      </c>
      <c r="D14" s="36"/>
      <c r="E14" s="37">
        <f>MEI!AJ42</f>
        <v>762.08</v>
      </c>
      <c r="F14" s="89"/>
      <c r="G14" s="89">
        <v>762.98</v>
      </c>
      <c r="H14" s="89">
        <v>763.54</v>
      </c>
      <c r="I14" s="89">
        <v>764</v>
      </c>
      <c r="J14" s="89">
        <v>764.91</v>
      </c>
      <c r="K14" s="89"/>
      <c r="L14" s="89"/>
      <c r="M14" s="89">
        <v>765.42</v>
      </c>
      <c r="N14" s="89">
        <v>765.96</v>
      </c>
      <c r="O14" s="89">
        <v>766.72</v>
      </c>
      <c r="P14" s="89">
        <v>767.22</v>
      </c>
      <c r="Q14" s="89">
        <v>767.62</v>
      </c>
      <c r="R14" s="89"/>
      <c r="S14" s="89"/>
      <c r="T14" s="89">
        <v>768.34</v>
      </c>
      <c r="U14" s="89">
        <v>768.94</v>
      </c>
      <c r="V14" s="89">
        <v>769.47</v>
      </c>
      <c r="W14" s="94">
        <v>770</v>
      </c>
      <c r="X14" s="94"/>
      <c r="Y14" s="98"/>
      <c r="Z14" s="98"/>
      <c r="AA14" s="98">
        <v>771.2</v>
      </c>
      <c r="AB14" s="98">
        <v>771.68</v>
      </c>
      <c r="AC14" s="98">
        <v>772.23</v>
      </c>
      <c r="AD14" s="96">
        <v>772.77</v>
      </c>
      <c r="AE14" s="96">
        <v>773.39</v>
      </c>
      <c r="AF14" s="96"/>
      <c r="AG14" s="96"/>
      <c r="AH14" s="98">
        <v>774.12</v>
      </c>
      <c r="AI14" s="98">
        <v>774.64</v>
      </c>
      <c r="AJ14" s="98"/>
    </row>
    <row r="15" spans="1:37" outlineLevel="1">
      <c r="A15" s="33"/>
      <c r="B15" s="39" t="s">
        <v>41</v>
      </c>
      <c r="C15" s="67" t="s">
        <v>102</v>
      </c>
      <c r="D15" s="36"/>
      <c r="E15" s="37">
        <f>MEI!AJ43</f>
        <v>683.73</v>
      </c>
      <c r="F15" s="89"/>
      <c r="G15" s="89">
        <v>684.54</v>
      </c>
      <c r="H15" s="89">
        <v>685</v>
      </c>
      <c r="I15" s="89">
        <v>685.44</v>
      </c>
      <c r="J15" s="89">
        <v>686.21</v>
      </c>
      <c r="K15" s="89"/>
      <c r="L15" s="89"/>
      <c r="M15" s="89">
        <v>686.63</v>
      </c>
      <c r="N15" s="89">
        <v>687.04</v>
      </c>
      <c r="O15" s="89">
        <v>687.65</v>
      </c>
      <c r="P15" s="89">
        <v>688.1</v>
      </c>
      <c r="Q15" s="89">
        <v>688.44</v>
      </c>
      <c r="R15" s="89"/>
      <c r="S15" s="89"/>
      <c r="T15" s="89">
        <v>689.01</v>
      </c>
      <c r="U15" s="89">
        <v>689.49</v>
      </c>
      <c r="V15" s="89">
        <v>689.93</v>
      </c>
      <c r="W15" s="94">
        <v>690.41</v>
      </c>
      <c r="X15" s="94"/>
      <c r="Y15" s="98"/>
      <c r="Z15" s="98"/>
      <c r="AA15" s="98">
        <v>691.52</v>
      </c>
      <c r="AB15" s="98">
        <v>691.96</v>
      </c>
      <c r="AC15" s="98">
        <v>692.52</v>
      </c>
      <c r="AD15" s="96">
        <v>692.95</v>
      </c>
      <c r="AE15" s="96">
        <v>693.49</v>
      </c>
      <c r="AF15" s="96"/>
      <c r="AG15" s="96"/>
      <c r="AH15" s="98">
        <v>694.1</v>
      </c>
      <c r="AI15" s="98">
        <v>694.68</v>
      </c>
      <c r="AJ15" s="98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MEI!AJ44</f>
        <v>1878.7</v>
      </c>
      <c r="F16" s="90"/>
      <c r="G16" s="90">
        <v>1882.2</v>
      </c>
      <c r="H16" s="90">
        <v>1883.6</v>
      </c>
      <c r="I16" s="90">
        <v>1885.2</v>
      </c>
      <c r="J16" s="90">
        <v>1887.5</v>
      </c>
      <c r="K16" s="90"/>
      <c r="L16" s="90"/>
      <c r="M16" s="90">
        <v>1889.7</v>
      </c>
      <c r="N16" s="90">
        <v>1891.3</v>
      </c>
      <c r="O16" s="90">
        <v>1893.4</v>
      </c>
      <c r="P16" s="90">
        <v>1894.8</v>
      </c>
      <c r="Q16" s="90">
        <v>1896</v>
      </c>
      <c r="R16" s="90"/>
      <c r="S16" s="90"/>
      <c r="T16" s="90">
        <v>1899</v>
      </c>
      <c r="U16" s="90">
        <v>1900.7</v>
      </c>
      <c r="V16" s="90">
        <v>1902.3</v>
      </c>
      <c r="W16" s="95">
        <v>1903.9</v>
      </c>
      <c r="X16" s="95"/>
      <c r="Y16" s="99"/>
      <c r="Z16" s="99"/>
      <c r="AA16" s="99">
        <v>1907.9</v>
      </c>
      <c r="AB16" s="99">
        <v>1909.5</v>
      </c>
      <c r="AC16" s="98">
        <v>1911</v>
      </c>
      <c r="AD16" s="96">
        <v>1912.4</v>
      </c>
      <c r="AE16" s="96">
        <v>1913.4</v>
      </c>
      <c r="AF16" s="96"/>
      <c r="AG16" s="96"/>
      <c r="AH16" s="99">
        <v>1915.9</v>
      </c>
      <c r="AI16" s="99">
        <v>1917.2</v>
      </c>
      <c r="AJ16" s="99"/>
    </row>
    <row r="17" spans="1:36" outlineLevel="1">
      <c r="A17" s="33"/>
      <c r="B17" s="39" t="s">
        <v>13</v>
      </c>
      <c r="C17" s="67" t="s">
        <v>102</v>
      </c>
      <c r="D17" s="36"/>
      <c r="E17" s="37">
        <f>MEI!AJ45</f>
        <v>27.684999999999999</v>
      </c>
      <c r="F17" s="87"/>
      <c r="G17" s="87">
        <v>27.693000000000001</v>
      </c>
      <c r="H17" s="87">
        <v>27.7</v>
      </c>
      <c r="I17" s="87">
        <v>27.713999999999999</v>
      </c>
      <c r="J17" s="87">
        <v>27.733000000000001</v>
      </c>
      <c r="K17" s="87"/>
      <c r="L17" s="87"/>
      <c r="M17" s="87">
        <v>27.74</v>
      </c>
      <c r="N17" s="87">
        <v>27.763999999999999</v>
      </c>
      <c r="O17" s="87">
        <v>27.780999999999999</v>
      </c>
      <c r="P17" s="87">
        <v>27.792999999999999</v>
      </c>
      <c r="Q17" s="87">
        <v>27.802</v>
      </c>
      <c r="R17" s="87"/>
      <c r="S17" s="87"/>
      <c r="T17" s="87">
        <v>27.812999999999999</v>
      </c>
      <c r="U17" s="87">
        <v>27.832999999999998</v>
      </c>
      <c r="V17" s="87">
        <v>27.850999999999999</v>
      </c>
      <c r="W17" s="92">
        <v>27.869</v>
      </c>
      <c r="X17" s="92"/>
      <c r="Y17" s="96"/>
      <c r="Z17" s="96"/>
      <c r="AA17" s="96">
        <v>27.88</v>
      </c>
      <c r="AB17" s="96">
        <v>27.902999999999999</v>
      </c>
      <c r="AC17" s="98">
        <v>27.911999999999999</v>
      </c>
      <c r="AD17" s="96">
        <v>27.934999999999999</v>
      </c>
      <c r="AE17" s="96">
        <v>27.954999999999998</v>
      </c>
      <c r="AF17" s="96"/>
      <c r="AG17" s="96"/>
      <c r="AH17" s="96">
        <v>27.971</v>
      </c>
      <c r="AI17" s="96">
        <v>27.981999999999999</v>
      </c>
      <c r="AJ17" s="96"/>
    </row>
    <row r="18" spans="1:36" outlineLevel="1">
      <c r="A18" s="33"/>
      <c r="B18" s="39" t="s">
        <v>14</v>
      </c>
      <c r="C18" s="67" t="s">
        <v>102</v>
      </c>
      <c r="D18" s="36"/>
      <c r="E18" s="37">
        <f>MEI!AJ46</f>
        <v>5.3449999999999998</v>
      </c>
      <c r="F18" s="91"/>
      <c r="G18" s="91">
        <v>5.3638000000000003</v>
      </c>
      <c r="H18" s="91">
        <v>5.3688000000000002</v>
      </c>
      <c r="I18" s="91">
        <v>5.3742000000000001</v>
      </c>
      <c r="J18" s="91">
        <v>5.3811</v>
      </c>
      <c r="K18" s="91"/>
      <c r="L18" s="91"/>
      <c r="M18" s="91">
        <v>5.3940999999999999</v>
      </c>
      <c r="N18" s="91">
        <v>5.3996000000000004</v>
      </c>
      <c r="O18" s="91">
        <v>5.4074</v>
      </c>
      <c r="P18" s="91">
        <v>5.4101999999999997</v>
      </c>
      <c r="Q18" s="91">
        <v>5.4131999999999998</v>
      </c>
      <c r="R18" s="91"/>
      <c r="S18" s="91"/>
      <c r="T18" s="91">
        <v>5.4217000000000004</v>
      </c>
      <c r="U18" s="91">
        <v>5.4244000000000003</v>
      </c>
      <c r="V18" s="91"/>
      <c r="W18" s="92">
        <v>5.4298000000000002</v>
      </c>
      <c r="X18" s="92"/>
      <c r="Y18" s="96"/>
      <c r="Z18" s="96"/>
      <c r="AA18" s="96">
        <v>5.4402999999999997</v>
      </c>
      <c r="AB18" s="100">
        <v>5.4429999999999996</v>
      </c>
      <c r="AC18" s="98">
        <v>5.4455999999999998</v>
      </c>
      <c r="AD18" s="96">
        <v>5.4481999999999999</v>
      </c>
      <c r="AE18" s="96">
        <v>5.4519000000000002</v>
      </c>
      <c r="AF18" s="96"/>
      <c r="AG18" s="96"/>
      <c r="AH18" s="100">
        <v>5.4595000000000002</v>
      </c>
      <c r="AI18" s="100">
        <v>5.4522000000000004</v>
      </c>
      <c r="AJ18" s="100"/>
    </row>
    <row r="19" spans="1:36" outlineLevel="1">
      <c r="A19" s="33"/>
      <c r="B19" s="39" t="s">
        <v>15</v>
      </c>
      <c r="C19" s="67" t="s">
        <v>102</v>
      </c>
      <c r="D19" s="36"/>
      <c r="E19" s="37">
        <f>MEI!AJ47</f>
        <v>72.706000000000003</v>
      </c>
      <c r="F19" s="87"/>
      <c r="G19" s="87">
        <v>72.754999999999995</v>
      </c>
      <c r="H19" s="87">
        <v>72.754999999999995</v>
      </c>
      <c r="I19" s="87">
        <v>72.754999999999995</v>
      </c>
      <c r="J19" s="87">
        <v>72.756</v>
      </c>
      <c r="K19" s="87"/>
      <c r="L19" s="87"/>
      <c r="M19" s="87">
        <v>72.756</v>
      </c>
      <c r="N19" s="87">
        <v>72.757000000000005</v>
      </c>
      <c r="O19" s="87">
        <v>72.795000000000002</v>
      </c>
      <c r="P19" s="87">
        <v>72.858999999999995</v>
      </c>
      <c r="Q19" s="87">
        <v>72.879000000000005</v>
      </c>
      <c r="R19" s="87"/>
      <c r="S19" s="87"/>
      <c r="T19" s="87">
        <v>72.88</v>
      </c>
      <c r="U19" s="87">
        <v>72.881</v>
      </c>
      <c r="V19" s="87">
        <v>72.881</v>
      </c>
      <c r="W19" s="92">
        <v>72.881</v>
      </c>
      <c r="X19" s="92"/>
      <c r="Y19" s="96"/>
      <c r="Z19" s="96"/>
      <c r="AA19" s="96">
        <v>72.884</v>
      </c>
      <c r="AB19" s="96">
        <v>72.884</v>
      </c>
      <c r="AC19" s="98">
        <v>72.885000000000005</v>
      </c>
      <c r="AD19" s="96">
        <v>72.885000000000005</v>
      </c>
      <c r="AE19" s="96">
        <v>72.885000000000005</v>
      </c>
      <c r="AF19" s="96"/>
      <c r="AG19" s="96"/>
      <c r="AH19" s="96">
        <v>72.885999999999996</v>
      </c>
      <c r="AI19" s="96">
        <v>72.885999999999996</v>
      </c>
      <c r="AJ19" s="96"/>
    </row>
    <row r="20" spans="1:36" outlineLevel="1">
      <c r="A20" s="33"/>
      <c r="B20" s="39" t="s">
        <v>16</v>
      </c>
      <c r="C20" s="67" t="s">
        <v>102</v>
      </c>
      <c r="D20" s="36"/>
      <c r="E20" s="37">
        <f>MEI!AJ48</f>
        <v>417.38</v>
      </c>
      <c r="F20" s="89"/>
      <c r="G20" s="89">
        <v>418.42</v>
      </c>
      <c r="H20" s="89">
        <v>418.7</v>
      </c>
      <c r="I20" s="89">
        <v>418.99</v>
      </c>
      <c r="J20" s="89">
        <v>419.43</v>
      </c>
      <c r="K20" s="89"/>
      <c r="L20" s="89"/>
      <c r="M20" s="89">
        <v>420.09</v>
      </c>
      <c r="N20" s="89">
        <v>420.38</v>
      </c>
      <c r="O20" s="89">
        <v>420.79</v>
      </c>
      <c r="P20" s="89">
        <v>421.09</v>
      </c>
      <c r="Q20" s="89">
        <v>421.34</v>
      </c>
      <c r="R20" s="89"/>
      <c r="S20" s="89"/>
      <c r="T20" s="89">
        <v>422.23</v>
      </c>
      <c r="U20" s="89">
        <v>422.56</v>
      </c>
      <c r="V20" s="89">
        <v>422.86</v>
      </c>
      <c r="W20" s="94">
        <v>423.18</v>
      </c>
      <c r="X20" s="94"/>
      <c r="Y20" s="98"/>
      <c r="Z20" s="98"/>
      <c r="AA20" s="98">
        <v>424.4</v>
      </c>
      <c r="AB20" s="98">
        <v>424.68</v>
      </c>
      <c r="AC20" s="98">
        <v>424.97</v>
      </c>
      <c r="AD20" s="96">
        <v>425.26</v>
      </c>
      <c r="AE20" s="96">
        <v>425.56</v>
      </c>
      <c r="AF20" s="96"/>
      <c r="AG20" s="96"/>
      <c r="AH20" s="98">
        <v>426.37</v>
      </c>
      <c r="AI20" s="98">
        <v>426.67</v>
      </c>
      <c r="AJ20" s="98"/>
    </row>
    <row r="21" spans="1:36" outlineLevel="1">
      <c r="A21" s="33"/>
      <c r="B21" s="39" t="s">
        <v>17</v>
      </c>
      <c r="C21" s="67" t="s">
        <v>102</v>
      </c>
      <c r="D21" s="36"/>
      <c r="E21" s="37">
        <f>MEI!AJ49</f>
        <v>234.56814</v>
      </c>
      <c r="F21" s="87"/>
      <c r="G21" s="87">
        <v>236.5</v>
      </c>
      <c r="H21" s="87">
        <v>237.04599999999999</v>
      </c>
      <c r="I21" s="87">
        <v>237.59899999999999</v>
      </c>
      <c r="J21" s="87">
        <v>238.46858</v>
      </c>
      <c r="K21" s="87"/>
      <c r="L21" s="87"/>
      <c r="M21" s="87">
        <v>239.72911999999999</v>
      </c>
      <c r="N21" s="87">
        <v>240.30466000000001</v>
      </c>
      <c r="O21" s="87">
        <v>241.02</v>
      </c>
      <c r="P21" s="87">
        <v>241.49</v>
      </c>
      <c r="Q21" s="87">
        <v>241.90111999999999</v>
      </c>
      <c r="R21" s="87"/>
      <c r="S21" s="87"/>
      <c r="T21" s="87">
        <v>243.37</v>
      </c>
      <c r="U21" s="87">
        <v>243.9</v>
      </c>
      <c r="V21" s="87">
        <v>244.48</v>
      </c>
      <c r="W21" s="92">
        <v>245.07</v>
      </c>
      <c r="X21" s="92"/>
      <c r="Y21" s="96"/>
      <c r="Z21" s="96"/>
      <c r="AA21" s="96">
        <v>247.19484</v>
      </c>
      <c r="AB21" s="96">
        <v>247.74019999999999</v>
      </c>
      <c r="AC21" s="98">
        <v>248.31729999999999</v>
      </c>
      <c r="AD21" s="96">
        <v>248.88404</v>
      </c>
      <c r="AE21" s="96">
        <v>249.50342000000001</v>
      </c>
      <c r="AF21" s="96"/>
      <c r="AG21" s="96"/>
      <c r="AH21" s="96">
        <v>251.059</v>
      </c>
      <c r="AI21" s="96">
        <v>251.62217999999999</v>
      </c>
      <c r="AJ21" s="96"/>
    </row>
    <row r="22" spans="1:36" outlineLevel="1">
      <c r="A22" s="33"/>
      <c r="B22" s="60" t="s">
        <v>98</v>
      </c>
      <c r="C22" s="67" t="s">
        <v>102</v>
      </c>
      <c r="D22" s="36"/>
      <c r="E22" s="37">
        <f>MEI!AJ50</f>
        <v>4897.6000000000004</v>
      </c>
      <c r="F22" s="90"/>
      <c r="G22" s="90">
        <v>4902.7</v>
      </c>
      <c r="H22" s="90">
        <v>4908.5</v>
      </c>
      <c r="I22" s="90">
        <v>4915.3</v>
      </c>
      <c r="J22" s="90">
        <v>4924.3999999999996</v>
      </c>
      <c r="K22" s="90"/>
      <c r="L22" s="90"/>
      <c r="M22" s="90">
        <v>4928.5</v>
      </c>
      <c r="N22" s="90">
        <v>4935.3999999999996</v>
      </c>
      <c r="O22" s="90">
        <v>4943.1000000000004</v>
      </c>
      <c r="P22" s="90">
        <v>4949</v>
      </c>
      <c r="Q22" s="90">
        <v>4953.3</v>
      </c>
      <c r="R22" s="90"/>
      <c r="S22" s="90"/>
      <c r="T22" s="90">
        <v>4957.3999999999996</v>
      </c>
      <c r="U22" s="90">
        <v>4964</v>
      </c>
      <c r="V22" s="90">
        <v>4970.2</v>
      </c>
      <c r="W22" s="95">
        <v>4976</v>
      </c>
      <c r="X22" s="95"/>
      <c r="Y22" s="99"/>
      <c r="Z22" s="99"/>
      <c r="AA22" s="99">
        <v>4982.8</v>
      </c>
      <c r="AB22" s="99">
        <v>4989.3</v>
      </c>
      <c r="AC22" s="98">
        <v>4995.1000000000004</v>
      </c>
      <c r="AD22" s="96">
        <v>5001.1000000000004</v>
      </c>
      <c r="AE22" s="96">
        <v>5006.3999999999996</v>
      </c>
      <c r="AF22" s="96"/>
      <c r="AG22" s="96"/>
      <c r="AH22" s="99">
        <v>5009.3999999999996</v>
      </c>
      <c r="AI22" s="99">
        <v>5015.6000000000004</v>
      </c>
      <c r="AJ22" s="99"/>
    </row>
    <row r="23" spans="1:36" outlineLevel="1">
      <c r="A23" s="33"/>
      <c r="B23" s="63" t="s">
        <v>95</v>
      </c>
      <c r="C23" s="67" t="s">
        <v>102</v>
      </c>
      <c r="D23" s="36"/>
      <c r="E23" s="37">
        <f>MEI!AJ51</f>
        <v>59.74</v>
      </c>
      <c r="F23" s="90"/>
      <c r="G23" s="87">
        <v>59.911999999999999</v>
      </c>
      <c r="H23" s="87">
        <v>60.091000000000001</v>
      </c>
      <c r="I23" s="87">
        <v>60.271999999999998</v>
      </c>
      <c r="J23" s="87">
        <v>60.56</v>
      </c>
      <c r="K23" s="87"/>
      <c r="L23" s="87"/>
      <c r="M23" s="87">
        <v>60.709000000000003</v>
      </c>
      <c r="N23" s="87">
        <v>60.906999999999996</v>
      </c>
      <c r="O23" s="87">
        <v>61.177999999999997</v>
      </c>
      <c r="P23" s="87">
        <v>61.389000000000003</v>
      </c>
      <c r="Q23" s="87">
        <v>61.529000000000003</v>
      </c>
      <c r="R23" s="87"/>
      <c r="S23" s="87"/>
      <c r="T23" s="87">
        <v>61.671999999999997</v>
      </c>
      <c r="U23" s="87">
        <v>61.866</v>
      </c>
      <c r="V23" s="87">
        <v>62.043999999999997</v>
      </c>
      <c r="W23" s="94">
        <v>62.222999999999999</v>
      </c>
      <c r="X23" s="94"/>
      <c r="Y23" s="96"/>
      <c r="Z23" s="96"/>
      <c r="AA23" s="96">
        <v>62.517000000000003</v>
      </c>
      <c r="AB23" s="96">
        <v>62.710999999999999</v>
      </c>
      <c r="AC23" s="98">
        <v>62.890999999999998</v>
      </c>
      <c r="AD23" s="96">
        <v>63.067</v>
      </c>
      <c r="AE23" s="96">
        <v>63.237000000000002</v>
      </c>
      <c r="AF23" s="96"/>
      <c r="AG23" s="96"/>
      <c r="AH23" s="96">
        <v>63.378</v>
      </c>
      <c r="AI23" s="96">
        <v>63.567999999999998</v>
      </c>
      <c r="AJ23" s="96"/>
    </row>
    <row r="24" spans="1:36" outlineLevel="1">
      <c r="A24" s="33"/>
      <c r="B24" s="63" t="s">
        <v>99</v>
      </c>
      <c r="C24" s="67" t="s">
        <v>102</v>
      </c>
      <c r="D24" s="36"/>
      <c r="E24" s="37">
        <f>MEI!AJ52</f>
        <v>390.27</v>
      </c>
      <c r="F24" s="87"/>
      <c r="G24" s="87">
        <v>390.33</v>
      </c>
      <c r="H24" s="87">
        <v>390.35</v>
      </c>
      <c r="I24" s="87">
        <v>390.36</v>
      </c>
      <c r="J24" s="87">
        <v>390.39</v>
      </c>
      <c r="K24" s="87"/>
      <c r="L24" s="87"/>
      <c r="M24" s="87">
        <v>390.43</v>
      </c>
      <c r="N24" s="87">
        <v>390.45</v>
      </c>
      <c r="O24" s="87">
        <v>390.47</v>
      </c>
      <c r="P24" s="87">
        <v>394.48</v>
      </c>
      <c r="Q24" s="87">
        <v>390.49</v>
      </c>
      <c r="R24" s="87"/>
      <c r="S24" s="87"/>
      <c r="T24" s="87">
        <v>390.54</v>
      </c>
      <c r="U24" s="87">
        <v>390.56</v>
      </c>
      <c r="V24" s="87">
        <v>392.61</v>
      </c>
      <c r="W24" s="92">
        <v>395.32</v>
      </c>
      <c r="X24" s="92"/>
      <c r="Y24" s="96"/>
      <c r="Z24" s="96"/>
      <c r="AA24" s="96">
        <v>397.7</v>
      </c>
      <c r="AB24" s="96">
        <v>401.12</v>
      </c>
      <c r="AC24" s="98">
        <v>403.6</v>
      </c>
      <c r="AD24" s="96">
        <v>406.33</v>
      </c>
      <c r="AE24" s="96">
        <v>408.39</v>
      </c>
      <c r="AF24" s="96"/>
      <c r="AG24" s="96"/>
      <c r="AH24" s="96">
        <v>409.22</v>
      </c>
      <c r="AI24" s="96">
        <v>412.39</v>
      </c>
      <c r="AJ24" s="98"/>
    </row>
    <row r="25" spans="1:36" outlineLevel="1">
      <c r="A25" s="33"/>
      <c r="B25" s="63" t="s">
        <v>100</v>
      </c>
      <c r="C25" s="67" t="s">
        <v>102</v>
      </c>
      <c r="D25" s="36"/>
      <c r="E25" s="37">
        <f>MEI!AJ53</f>
        <v>459.97</v>
      </c>
      <c r="F25" s="87"/>
      <c r="G25" s="87">
        <v>461.88</v>
      </c>
      <c r="H25" s="87">
        <v>464.57</v>
      </c>
      <c r="I25" s="87">
        <v>467.82</v>
      </c>
      <c r="J25" s="87">
        <v>472.04</v>
      </c>
      <c r="K25" s="87"/>
      <c r="L25" s="87"/>
      <c r="M25" s="87">
        <v>473.64</v>
      </c>
      <c r="N25" s="87">
        <v>477.31</v>
      </c>
      <c r="O25" s="89">
        <v>481</v>
      </c>
      <c r="P25" s="89">
        <v>483.95</v>
      </c>
      <c r="Q25" s="89">
        <v>485.89</v>
      </c>
      <c r="R25" s="89"/>
      <c r="S25" s="89"/>
      <c r="T25" s="89">
        <v>487.5</v>
      </c>
      <c r="U25" s="89">
        <v>491.07</v>
      </c>
      <c r="V25" s="89">
        <v>492.06</v>
      </c>
      <c r="W25" s="94"/>
      <c r="X25" s="94"/>
      <c r="Y25" s="98"/>
      <c r="Z25" s="98"/>
      <c r="AA25" s="98">
        <v>492.1</v>
      </c>
      <c r="AB25" s="98">
        <v>492.12</v>
      </c>
      <c r="AC25" s="98">
        <v>492.13</v>
      </c>
      <c r="AD25" s="96">
        <v>492.15</v>
      </c>
      <c r="AE25" s="96">
        <v>492.17</v>
      </c>
      <c r="AF25" s="96"/>
      <c r="AG25" s="96"/>
      <c r="AH25" s="98">
        <v>492.22</v>
      </c>
      <c r="AI25" s="98">
        <v>492.23</v>
      </c>
      <c r="AJ25" s="98"/>
    </row>
    <row r="26" spans="1:36" outlineLevel="1">
      <c r="A26" s="33"/>
      <c r="B26" s="63" t="s">
        <v>96</v>
      </c>
      <c r="C26" s="67" t="s">
        <v>102</v>
      </c>
      <c r="D26" s="36"/>
      <c r="E26" s="37">
        <f>MEI!AJ54</f>
        <v>423.38</v>
      </c>
      <c r="F26" s="89"/>
      <c r="G26" s="89">
        <v>424.81</v>
      </c>
      <c r="H26" s="89">
        <v>426.45</v>
      </c>
      <c r="I26" s="89">
        <v>428.02</v>
      </c>
      <c r="J26" s="89">
        <v>430.62</v>
      </c>
      <c r="K26" s="89"/>
      <c r="L26" s="89"/>
      <c r="M26" s="89">
        <v>431.77</v>
      </c>
      <c r="N26" s="89">
        <v>433.34</v>
      </c>
      <c r="O26" s="89">
        <v>435.21</v>
      </c>
      <c r="P26" s="89">
        <v>436.52</v>
      </c>
      <c r="Q26" s="89">
        <v>437.59</v>
      </c>
      <c r="R26" s="89"/>
      <c r="S26" s="89"/>
      <c r="T26" s="89">
        <v>438.65</v>
      </c>
      <c r="U26" s="89">
        <v>440.07</v>
      </c>
      <c r="V26" s="89">
        <v>441.6</v>
      </c>
      <c r="W26" s="94">
        <v>443.11</v>
      </c>
      <c r="X26" s="94"/>
      <c r="Y26" s="96"/>
      <c r="Z26" s="96"/>
      <c r="AA26" s="96">
        <v>445.17</v>
      </c>
      <c r="AB26" s="96">
        <v>446.67</v>
      </c>
      <c r="AC26" s="98">
        <v>448.31</v>
      </c>
      <c r="AD26" s="96">
        <v>449.96</v>
      </c>
      <c r="AE26" s="96">
        <v>451.58</v>
      </c>
      <c r="AF26" s="96"/>
      <c r="AG26" s="96"/>
      <c r="AH26" s="96">
        <v>452.52</v>
      </c>
      <c r="AI26" s="96">
        <v>453.83</v>
      </c>
      <c r="AJ26" s="96"/>
    </row>
    <row r="27" spans="1:36" outlineLevel="1">
      <c r="A27" s="33"/>
      <c r="B27" s="39" t="s">
        <v>19</v>
      </c>
      <c r="C27" s="67" t="s">
        <v>102</v>
      </c>
      <c r="D27" s="36"/>
      <c r="E27" s="37">
        <f>MEI!AJ55</f>
        <v>1769.8</v>
      </c>
      <c r="F27" s="90"/>
      <c r="G27" s="90">
        <v>1773</v>
      </c>
      <c r="H27" s="90">
        <v>1774.6</v>
      </c>
      <c r="I27" s="90">
        <v>1775.8</v>
      </c>
      <c r="J27" s="90">
        <v>1777.8</v>
      </c>
      <c r="K27" s="90"/>
      <c r="L27" s="90"/>
      <c r="M27" s="90">
        <v>1780.1</v>
      </c>
      <c r="N27" s="90">
        <v>1781.4</v>
      </c>
      <c r="O27" s="90">
        <v>1783.2</v>
      </c>
      <c r="P27" s="90">
        <v>1784.4</v>
      </c>
      <c r="Q27" s="90">
        <v>1785.3</v>
      </c>
      <c r="R27" s="90"/>
      <c r="S27" s="90"/>
      <c r="T27" s="90">
        <v>1787.5</v>
      </c>
      <c r="U27" s="90">
        <v>1788.9</v>
      </c>
      <c r="V27" s="90">
        <v>1790.1</v>
      </c>
      <c r="W27" s="92">
        <v>1791.3</v>
      </c>
      <c r="X27" s="95"/>
      <c r="Y27" s="99"/>
      <c r="Z27" s="99"/>
      <c r="AA27" s="99">
        <v>1794.6</v>
      </c>
      <c r="AB27" s="99">
        <v>1795.7</v>
      </c>
      <c r="AC27" s="98">
        <v>1797</v>
      </c>
      <c r="AD27" s="96">
        <v>1798.2</v>
      </c>
      <c r="AE27" s="96">
        <v>1799.5</v>
      </c>
      <c r="AF27" s="96"/>
      <c r="AG27" s="96"/>
      <c r="AH27" s="99">
        <v>1801.6</v>
      </c>
      <c r="AI27" s="99">
        <v>1802.9</v>
      </c>
      <c r="AJ27" s="99"/>
    </row>
    <row r="28" spans="1:36" outlineLevel="1">
      <c r="A28" s="33"/>
      <c r="B28" s="64" t="s">
        <v>97</v>
      </c>
      <c r="C28" s="67" t="s">
        <v>102</v>
      </c>
      <c r="D28" s="36"/>
      <c r="E28" s="37">
        <f>MEI!AJ56</f>
        <v>72.037784000000002</v>
      </c>
      <c r="F28" s="91"/>
      <c r="G28" s="91"/>
      <c r="H28" s="91"/>
      <c r="I28" s="91">
        <v>73.2</v>
      </c>
      <c r="J28" s="91"/>
      <c r="K28" s="91"/>
      <c r="L28" s="91"/>
      <c r="M28" s="91">
        <v>73.889775999999998</v>
      </c>
      <c r="N28" s="91">
        <v>74.090999999999994</v>
      </c>
      <c r="O28" s="87">
        <v>74.349999999999994</v>
      </c>
      <c r="P28" s="87">
        <v>74.53</v>
      </c>
      <c r="Q28" s="87">
        <v>74.678095999999996</v>
      </c>
      <c r="R28" s="87"/>
      <c r="S28" s="87"/>
      <c r="T28" s="87"/>
      <c r="U28" s="87"/>
      <c r="V28" s="87"/>
      <c r="W28" s="92"/>
      <c r="X28" s="92"/>
      <c r="Y28" s="96"/>
      <c r="Z28" s="96"/>
      <c r="AA28" s="96">
        <v>76.400999999999996</v>
      </c>
      <c r="AB28" s="96">
        <v>76.555344000000005</v>
      </c>
      <c r="AC28" s="98">
        <v>76.713464000000002</v>
      </c>
      <c r="AD28" s="96">
        <v>76.871511999999996</v>
      </c>
      <c r="AE28" s="96">
        <v>77.047951999999995</v>
      </c>
      <c r="AF28" s="96"/>
      <c r="AG28" s="96"/>
      <c r="AH28" s="96">
        <v>77.540000000000006</v>
      </c>
      <c r="AI28" s="96">
        <v>77.711768000000006</v>
      </c>
      <c r="AJ28" s="96"/>
    </row>
    <row r="29" spans="1:36" outlineLevel="1">
      <c r="A29" s="33"/>
      <c r="B29" s="65" t="s">
        <v>56</v>
      </c>
      <c r="C29" s="67" t="s">
        <v>102</v>
      </c>
      <c r="D29" s="36"/>
      <c r="E29" s="37">
        <f>MEI!AJ57</f>
        <v>72.744</v>
      </c>
      <c r="F29" s="89"/>
      <c r="G29" s="89">
        <v>73.319000000000003</v>
      </c>
      <c r="H29" s="89">
        <v>73.581999999999994</v>
      </c>
      <c r="I29" s="89">
        <v>73.745000000000005</v>
      </c>
      <c r="J29" s="89">
        <v>74.116</v>
      </c>
      <c r="K29" s="89"/>
      <c r="L29" s="89"/>
      <c r="M29" s="89">
        <v>74.418999999999997</v>
      </c>
      <c r="N29" s="89">
        <v>74.643000000000001</v>
      </c>
      <c r="O29" s="87">
        <v>74.95</v>
      </c>
      <c r="P29" s="87">
        <v>75.14</v>
      </c>
      <c r="Q29" s="87">
        <v>75.283000000000001</v>
      </c>
      <c r="R29" s="87"/>
      <c r="S29" s="87"/>
      <c r="T29" s="87">
        <v>75.771000000000001</v>
      </c>
      <c r="U29" s="87">
        <v>75.998000000000005</v>
      </c>
      <c r="V29" s="87">
        <v>76.194999999999993</v>
      </c>
      <c r="W29" s="92">
        <v>76.412999999999997</v>
      </c>
      <c r="X29" s="92"/>
      <c r="Y29" s="96"/>
      <c r="Z29" s="96"/>
      <c r="AA29" s="96">
        <v>77.081999999999994</v>
      </c>
      <c r="AB29" s="96">
        <v>77.323999999999998</v>
      </c>
      <c r="AC29" s="98">
        <v>77.543999999999997</v>
      </c>
      <c r="AD29" s="96">
        <v>77.787999999999997</v>
      </c>
      <c r="AE29" s="96">
        <v>78.039000000000001</v>
      </c>
      <c r="AF29" s="96"/>
      <c r="AG29" s="96"/>
      <c r="AH29" s="96">
        <v>78.475999999999999</v>
      </c>
      <c r="AI29" s="96">
        <v>78.718999999999994</v>
      </c>
      <c r="AJ29" s="96"/>
    </row>
    <row r="30" spans="1:36" outlineLevel="1">
      <c r="A30" s="33"/>
      <c r="B30" s="39" t="s">
        <v>20</v>
      </c>
      <c r="C30" s="67" t="s">
        <v>102</v>
      </c>
      <c r="D30" s="36"/>
      <c r="E30" s="37">
        <f>MEI!AJ58</f>
        <v>871.71</v>
      </c>
      <c r="F30" s="89"/>
      <c r="G30" s="89">
        <v>873.01</v>
      </c>
      <c r="H30" s="89">
        <v>873.68</v>
      </c>
      <c r="I30" s="89">
        <v>874.2</v>
      </c>
      <c r="J30" s="89">
        <v>875.09</v>
      </c>
      <c r="K30" s="89"/>
      <c r="L30" s="89"/>
      <c r="M30" s="89">
        <v>875.88</v>
      </c>
      <c r="N30" s="89">
        <v>876.47</v>
      </c>
      <c r="O30" s="89">
        <v>877.25</v>
      </c>
      <c r="P30" s="89">
        <v>877.82</v>
      </c>
      <c r="Q30" s="89">
        <v>878.28</v>
      </c>
      <c r="R30" s="89"/>
      <c r="S30" s="89"/>
      <c r="T30" s="89">
        <v>879.24</v>
      </c>
      <c r="U30" s="89">
        <v>879.82</v>
      </c>
      <c r="V30" s="89">
        <v>880.39</v>
      </c>
      <c r="W30" s="94">
        <v>880.97</v>
      </c>
      <c r="X30" s="94"/>
      <c r="Y30" s="98"/>
      <c r="Z30" s="98"/>
      <c r="AA30" s="98">
        <v>882.45</v>
      </c>
      <c r="AB30" s="98">
        <v>883.04</v>
      </c>
      <c r="AC30" s="98">
        <v>883.64</v>
      </c>
      <c r="AD30" s="96">
        <v>884.23</v>
      </c>
      <c r="AE30" s="96">
        <v>884.82</v>
      </c>
      <c r="AF30" s="96"/>
      <c r="AG30" s="96"/>
      <c r="AH30" s="98">
        <v>885.69</v>
      </c>
      <c r="AI30" s="98">
        <v>886.28</v>
      </c>
      <c r="AJ30" s="98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6" outlineLevel="1">
      <c r="A33" s="33"/>
      <c r="B33" s="36" t="s">
        <v>23</v>
      </c>
      <c r="C33" s="36"/>
      <c r="D33" s="36"/>
      <c r="E33" s="36">
        <f t="shared" ref="E33:E58" si="0">E5</f>
        <v>5758.5280000000002</v>
      </c>
      <c r="F33" s="36">
        <f t="shared" ref="F33:AJ41" si="1">IF(F5=0,E33,F5)</f>
        <v>5758.5280000000002</v>
      </c>
      <c r="G33" s="36">
        <f t="shared" si="1"/>
        <v>5764.3990000000003</v>
      </c>
      <c r="H33" s="36">
        <f t="shared" si="1"/>
        <v>5764.3990000000003</v>
      </c>
      <c r="I33" s="36">
        <f t="shared" si="1"/>
        <v>5572.5219999999999</v>
      </c>
      <c r="J33" s="36">
        <f t="shared" si="1"/>
        <v>5777.8850000000002</v>
      </c>
      <c r="K33" s="36">
        <f t="shared" si="1"/>
        <v>5777.8850000000002</v>
      </c>
      <c r="L33" s="36">
        <f t="shared" si="1"/>
        <v>5777.8850000000002</v>
      </c>
      <c r="M33" s="36">
        <f t="shared" si="1"/>
        <v>5782.3620000000001</v>
      </c>
      <c r="N33" s="36">
        <f t="shared" si="1"/>
        <v>5786.616</v>
      </c>
      <c r="O33" s="36">
        <f t="shared" si="1"/>
        <v>5791.8519999999999</v>
      </c>
      <c r="P33" s="36">
        <f t="shared" si="1"/>
        <v>5795.4579999999996</v>
      </c>
      <c r="Q33" s="36">
        <f t="shared" si="1"/>
        <v>5798.0990000000002</v>
      </c>
      <c r="R33" s="36">
        <f t="shared" si="1"/>
        <v>5798.0990000000002</v>
      </c>
      <c r="S33" s="36">
        <f t="shared" si="1"/>
        <v>5798.0990000000002</v>
      </c>
      <c r="T33" s="36">
        <f t="shared" si="1"/>
        <v>5802.6540000000005</v>
      </c>
      <c r="U33" s="36">
        <f t="shared" si="1"/>
        <v>5806.6540000000005</v>
      </c>
      <c r="V33" s="36">
        <f t="shared" si="1"/>
        <v>5810.5630000000001</v>
      </c>
      <c r="W33" s="36">
        <f t="shared" si="1"/>
        <v>5814.4639999999999</v>
      </c>
      <c r="X33" s="36">
        <f t="shared" si="1"/>
        <v>5814.4639999999999</v>
      </c>
      <c r="Y33" s="36">
        <f t="shared" si="1"/>
        <v>5814.4639999999999</v>
      </c>
      <c r="Z33" s="36">
        <f t="shared" si="1"/>
        <v>5814.4639999999999</v>
      </c>
      <c r="AA33" s="36">
        <f t="shared" si="1"/>
        <v>5821.5249999999996</v>
      </c>
      <c r="AB33" s="36">
        <f t="shared" si="1"/>
        <v>5825.549</v>
      </c>
      <c r="AC33" s="36">
        <f t="shared" si="1"/>
        <v>5829.3729999999996</v>
      </c>
      <c r="AD33" s="36">
        <f t="shared" si="1"/>
        <v>5833.04</v>
      </c>
      <c r="AE33" s="36">
        <f t="shared" si="1"/>
        <v>5836.4359999999997</v>
      </c>
      <c r="AF33" s="36">
        <f t="shared" si="1"/>
        <v>5836.4359999999997</v>
      </c>
      <c r="AG33" s="36">
        <f t="shared" si="1"/>
        <v>5836.4359999999997</v>
      </c>
      <c r="AH33" s="36">
        <f t="shared" si="1"/>
        <v>5840.3639999999996</v>
      </c>
      <c r="AI33" s="36">
        <f t="shared" si="1"/>
        <v>5844.1379999999999</v>
      </c>
      <c r="AJ33" s="36">
        <f t="shared" si="1"/>
        <v>5844.1379999999999</v>
      </c>
    </row>
    <row r="34" spans="1:36" outlineLevel="1">
      <c r="A34" s="33"/>
      <c r="B34" s="36" t="s">
        <v>24</v>
      </c>
      <c r="C34" s="36"/>
      <c r="D34" s="36"/>
      <c r="E34" s="36">
        <f t="shared" si="0"/>
        <v>1127.394</v>
      </c>
      <c r="F34" s="36">
        <f t="shared" si="1"/>
        <v>1127.394</v>
      </c>
      <c r="G34" s="36">
        <f t="shared" si="1"/>
        <v>1128.51</v>
      </c>
      <c r="H34" s="36">
        <f t="shared" si="1"/>
        <v>1129.1210000000001</v>
      </c>
      <c r="I34" s="36">
        <f t="shared" si="1"/>
        <v>1129</v>
      </c>
      <c r="J34" s="36">
        <f t="shared" si="1"/>
        <v>1131.3320000000001</v>
      </c>
      <c r="K34" s="36">
        <f t="shared" si="1"/>
        <v>1131.3320000000001</v>
      </c>
      <c r="L34" s="36">
        <f t="shared" si="1"/>
        <v>1131.3320000000001</v>
      </c>
      <c r="M34" s="36">
        <f t="shared" si="1"/>
        <v>1131.848</v>
      </c>
      <c r="N34" s="36">
        <f t="shared" si="1"/>
        <v>1132.5540000000001</v>
      </c>
      <c r="O34" s="36">
        <f t="shared" si="1"/>
        <v>1133.241</v>
      </c>
      <c r="P34" s="36">
        <f t="shared" si="1"/>
        <v>1134.127</v>
      </c>
      <c r="Q34" s="36">
        <f t="shared" si="1"/>
        <v>1134.8330000000001</v>
      </c>
      <c r="R34" s="36">
        <f t="shared" si="1"/>
        <v>1134.8330000000001</v>
      </c>
      <c r="S34" s="36">
        <f t="shared" si="1"/>
        <v>1134.8330000000001</v>
      </c>
      <c r="T34" s="36">
        <f t="shared" si="1"/>
        <v>1135.7919999999999</v>
      </c>
      <c r="U34" s="36">
        <f t="shared" si="1"/>
        <v>1136.549</v>
      </c>
      <c r="V34" s="36">
        <f t="shared" si="1"/>
        <v>1137.433</v>
      </c>
      <c r="W34" s="36">
        <f t="shared" si="1"/>
        <v>1138.1600000000001</v>
      </c>
      <c r="X34" s="36">
        <f t="shared" si="1"/>
        <v>1138.1600000000001</v>
      </c>
      <c r="Y34" s="36">
        <f t="shared" si="1"/>
        <v>1138.1600000000001</v>
      </c>
      <c r="Z34" s="36">
        <f t="shared" si="1"/>
        <v>1138.1600000000001</v>
      </c>
      <c r="AA34" s="36">
        <f t="shared" si="1"/>
        <v>1139.52</v>
      </c>
      <c r="AB34" s="36">
        <f t="shared" si="1"/>
        <v>1140.4110000000001</v>
      </c>
      <c r="AC34" s="36">
        <f t="shared" si="1"/>
        <v>1141.069</v>
      </c>
      <c r="AD34" s="36">
        <f t="shared" si="1"/>
        <v>1141.932</v>
      </c>
      <c r="AE34" s="36">
        <f t="shared" si="1"/>
        <v>1142.6099999999999</v>
      </c>
      <c r="AF34" s="36">
        <f t="shared" si="1"/>
        <v>1142.6099999999999</v>
      </c>
      <c r="AG34" s="36">
        <f t="shared" si="1"/>
        <v>1142.6099999999999</v>
      </c>
      <c r="AH34" s="36">
        <f t="shared" si="1"/>
        <v>1143.4380000000001</v>
      </c>
      <c r="AI34" s="36">
        <f t="shared" si="1"/>
        <v>1144.223</v>
      </c>
      <c r="AJ34" s="36">
        <f t="shared" si="1"/>
        <v>1144.223</v>
      </c>
    </row>
    <row r="35" spans="1:36" outlineLevel="1">
      <c r="A35" s="33"/>
      <c r="B35" s="39" t="s">
        <v>2</v>
      </c>
      <c r="C35" s="36"/>
      <c r="D35" s="36"/>
      <c r="E35" s="36">
        <f t="shared" si="0"/>
        <v>15228</v>
      </c>
      <c r="F35" s="36">
        <f t="shared" si="1"/>
        <v>15228</v>
      </c>
      <c r="G35" s="36">
        <f t="shared" si="1"/>
        <v>15249</v>
      </c>
      <c r="H35" s="36">
        <f t="shared" si="1"/>
        <v>15263</v>
      </c>
      <c r="I35" s="36">
        <f t="shared" si="1"/>
        <v>15279</v>
      </c>
      <c r="J35" s="36">
        <f t="shared" si="1"/>
        <v>15301</v>
      </c>
      <c r="K35" s="36">
        <f t="shared" si="1"/>
        <v>15301</v>
      </c>
      <c r="L35" s="36">
        <f t="shared" si="1"/>
        <v>15301</v>
      </c>
      <c r="M35" s="36">
        <f t="shared" si="1"/>
        <v>15316</v>
      </c>
      <c r="N35" s="36">
        <f t="shared" si="1"/>
        <v>15332</v>
      </c>
      <c r="O35" s="36">
        <f t="shared" si="1"/>
        <v>15350</v>
      </c>
      <c r="P35" s="36">
        <f t="shared" si="1"/>
        <v>15364</v>
      </c>
      <c r="Q35" s="36">
        <f t="shared" si="1"/>
        <v>15375</v>
      </c>
      <c r="R35" s="36">
        <f t="shared" si="1"/>
        <v>15375</v>
      </c>
      <c r="S35" s="36">
        <f t="shared" si="1"/>
        <v>15375</v>
      </c>
      <c r="T35" s="36">
        <f t="shared" si="1"/>
        <v>15392</v>
      </c>
      <c r="U35" s="36">
        <f t="shared" si="1"/>
        <v>15410</v>
      </c>
      <c r="V35" s="36">
        <f t="shared" si="1"/>
        <v>15410</v>
      </c>
      <c r="W35" s="36">
        <f t="shared" si="1"/>
        <v>15437</v>
      </c>
      <c r="X35" s="36">
        <f t="shared" si="1"/>
        <v>15437</v>
      </c>
      <c r="Y35" s="36">
        <f t="shared" si="1"/>
        <v>15437</v>
      </c>
      <c r="Z35" s="36">
        <f t="shared" si="1"/>
        <v>15437</v>
      </c>
      <c r="AA35" s="36">
        <f t="shared" si="1"/>
        <v>15463</v>
      </c>
      <c r="AB35" s="36">
        <f t="shared" si="1"/>
        <v>15478</v>
      </c>
      <c r="AC35" s="36">
        <f t="shared" si="1"/>
        <v>15492</v>
      </c>
      <c r="AD35" s="36">
        <f t="shared" si="1"/>
        <v>15507</v>
      </c>
      <c r="AE35" s="36">
        <f t="shared" si="1"/>
        <v>15519</v>
      </c>
      <c r="AF35" s="36">
        <f t="shared" si="1"/>
        <v>15519</v>
      </c>
      <c r="AG35" s="36">
        <f t="shared" si="1"/>
        <v>15519</v>
      </c>
      <c r="AH35" s="36">
        <f t="shared" si="1"/>
        <v>15534</v>
      </c>
      <c r="AI35" s="36">
        <f t="shared" si="1"/>
        <v>15549</v>
      </c>
      <c r="AJ35" s="36">
        <f t="shared" si="1"/>
        <v>15549</v>
      </c>
    </row>
    <row r="36" spans="1:36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</row>
    <row r="37" spans="1:36" outlineLevel="1">
      <c r="A37" s="33"/>
      <c r="B37" s="39" t="s">
        <v>10</v>
      </c>
      <c r="C37" s="36"/>
      <c r="D37" s="36"/>
      <c r="E37" s="36">
        <f t="shared" si="0"/>
        <v>2563.6999999999998</v>
      </c>
      <c r="F37" s="36">
        <f t="shared" si="1"/>
        <v>2563.6999999999998</v>
      </c>
      <c r="G37" s="36">
        <f t="shared" si="1"/>
        <v>2565.1999999999998</v>
      </c>
      <c r="H37" s="36">
        <f t="shared" si="1"/>
        <v>2567</v>
      </c>
      <c r="I37" s="36">
        <f t="shared" si="1"/>
        <v>2569.6999999999998</v>
      </c>
      <c r="J37" s="36">
        <f t="shared" si="1"/>
        <v>2573.1999999999998</v>
      </c>
      <c r="K37" s="36">
        <f t="shared" si="1"/>
        <v>2573.1999999999998</v>
      </c>
      <c r="L37" s="36">
        <f t="shared" si="1"/>
        <v>2573.1999999999998</v>
      </c>
      <c r="M37" s="36">
        <f t="shared" si="1"/>
        <v>2575.1</v>
      </c>
      <c r="N37" s="36">
        <f t="shared" si="1"/>
        <v>2577.6</v>
      </c>
      <c r="O37" s="36">
        <f t="shared" si="1"/>
        <v>2580.1999999999998</v>
      </c>
      <c r="P37" s="36">
        <f t="shared" si="1"/>
        <v>2582.9</v>
      </c>
      <c r="Q37" s="36">
        <f t="shared" si="1"/>
        <v>2584.5</v>
      </c>
      <c r="R37" s="36">
        <f t="shared" si="1"/>
        <v>2584.5</v>
      </c>
      <c r="S37" s="36">
        <f t="shared" si="1"/>
        <v>2584.5</v>
      </c>
      <c r="T37" s="36">
        <f t="shared" si="1"/>
        <v>2585.6999999999998</v>
      </c>
      <c r="U37" s="36">
        <f t="shared" si="1"/>
        <v>2588.1</v>
      </c>
      <c r="V37" s="36">
        <f t="shared" si="1"/>
        <v>2590.5</v>
      </c>
      <c r="W37" s="36">
        <f t="shared" si="1"/>
        <v>2567</v>
      </c>
      <c r="X37" s="36">
        <f t="shared" si="1"/>
        <v>2567</v>
      </c>
      <c r="Y37" s="36">
        <f t="shared" si="1"/>
        <v>2567</v>
      </c>
      <c r="Z37" s="36">
        <f t="shared" si="1"/>
        <v>2567</v>
      </c>
      <c r="AA37" s="36">
        <f t="shared" si="1"/>
        <v>2595.1999999999998</v>
      </c>
      <c r="AB37" s="36">
        <f t="shared" si="1"/>
        <v>2598.1999999999998</v>
      </c>
      <c r="AC37" s="36">
        <f t="shared" si="1"/>
        <v>2600.4</v>
      </c>
      <c r="AD37" s="36">
        <f t="shared" si="1"/>
        <v>2602.8000000000002</v>
      </c>
      <c r="AE37" s="36">
        <f t="shared" si="1"/>
        <v>2604.5</v>
      </c>
      <c r="AF37" s="36">
        <f t="shared" si="1"/>
        <v>2604.5</v>
      </c>
      <c r="AG37" s="36">
        <f t="shared" si="1"/>
        <v>2604.5</v>
      </c>
      <c r="AH37" s="36">
        <f t="shared" si="1"/>
        <v>2605.1999999999998</v>
      </c>
      <c r="AI37" s="36">
        <f t="shared" si="1"/>
        <v>2607.5</v>
      </c>
      <c r="AJ37" s="36">
        <f t="shared" si="1"/>
        <v>2607.5</v>
      </c>
    </row>
    <row r="38" spans="1:36" outlineLevel="1">
      <c r="A38" s="33"/>
      <c r="B38" s="61" t="s">
        <v>26</v>
      </c>
      <c r="C38" s="36"/>
      <c r="D38" s="36"/>
      <c r="E38" s="36">
        <f t="shared" si="0"/>
        <v>1245.7</v>
      </c>
      <c r="F38" s="36">
        <f t="shared" si="1"/>
        <v>1245.7</v>
      </c>
      <c r="G38" s="36">
        <f t="shared" si="1"/>
        <v>1246.5</v>
      </c>
      <c r="H38" s="36">
        <f t="shared" si="1"/>
        <v>1247.5999999999999</v>
      </c>
      <c r="I38" s="36">
        <f t="shared" si="1"/>
        <v>1249.2</v>
      </c>
      <c r="J38" s="36">
        <f t="shared" si="1"/>
        <v>1251.5</v>
      </c>
      <c r="K38" s="36">
        <f t="shared" si="1"/>
        <v>1251.5</v>
      </c>
      <c r="L38" s="36">
        <f t="shared" si="1"/>
        <v>1251.5</v>
      </c>
      <c r="M38" s="36">
        <f t="shared" si="1"/>
        <v>1252.2</v>
      </c>
      <c r="N38" s="36">
        <f t="shared" si="1"/>
        <v>1253.7</v>
      </c>
      <c r="O38" s="36">
        <f t="shared" si="1"/>
        <v>1255.3</v>
      </c>
      <c r="P38" s="36">
        <f t="shared" si="1"/>
        <v>1257</v>
      </c>
      <c r="Q38" s="36">
        <f t="shared" si="1"/>
        <v>1257.9000000000001</v>
      </c>
      <c r="R38" s="36">
        <f t="shared" si="1"/>
        <v>1257.9000000000001</v>
      </c>
      <c r="S38" s="36">
        <f t="shared" si="1"/>
        <v>1257.9000000000001</v>
      </c>
      <c r="T38" s="36">
        <f t="shared" si="1"/>
        <v>1258.7</v>
      </c>
      <c r="U38" s="36">
        <f t="shared" si="1"/>
        <v>1260.0999999999999</v>
      </c>
      <c r="V38" s="36">
        <f t="shared" si="1"/>
        <v>1261.7</v>
      </c>
      <c r="W38" s="36">
        <f t="shared" si="1"/>
        <v>1247.5999999999999</v>
      </c>
      <c r="X38" s="36">
        <f t="shared" si="1"/>
        <v>1247.5999999999999</v>
      </c>
      <c r="Y38" s="36">
        <f t="shared" si="1"/>
        <v>1247.5999999999999</v>
      </c>
      <c r="Z38" s="36">
        <f t="shared" si="1"/>
        <v>1247.5999999999999</v>
      </c>
      <c r="AA38" s="36">
        <f t="shared" si="1"/>
        <v>1264.4000000000001</v>
      </c>
      <c r="AB38" s="36">
        <f t="shared" si="1"/>
        <v>1266.4000000000001</v>
      </c>
      <c r="AC38" s="36">
        <f t="shared" si="1"/>
        <v>1267.7</v>
      </c>
      <c r="AD38" s="36">
        <f t="shared" si="1"/>
        <v>1269.0999999999999</v>
      </c>
      <c r="AE38" s="36">
        <f t="shared" si="1"/>
        <v>1270.0999999999999</v>
      </c>
      <c r="AF38" s="36">
        <f t="shared" si="1"/>
        <v>1270.0999999999999</v>
      </c>
      <c r="AG38" s="36">
        <f t="shared" si="1"/>
        <v>1270.0999999999999</v>
      </c>
      <c r="AH38" s="36">
        <f t="shared" si="1"/>
        <v>1270.5999999999999</v>
      </c>
      <c r="AI38" s="36">
        <f t="shared" si="1"/>
        <v>1272</v>
      </c>
      <c r="AJ38" s="36">
        <f t="shared" si="1"/>
        <v>1272</v>
      </c>
    </row>
    <row r="39" spans="1:36" outlineLevel="1">
      <c r="A39" s="33"/>
      <c r="B39" s="61" t="s">
        <v>11</v>
      </c>
      <c r="C39" s="36"/>
      <c r="D39" s="36"/>
      <c r="E39" s="36">
        <f t="shared" si="0"/>
        <v>159.68</v>
      </c>
      <c r="F39" s="36">
        <f t="shared" si="1"/>
        <v>159.68</v>
      </c>
      <c r="G39" s="36">
        <f t="shared" si="1"/>
        <v>159.76</v>
      </c>
      <c r="H39" s="36">
        <f t="shared" si="1"/>
        <v>159.81</v>
      </c>
      <c r="I39" s="36">
        <f t="shared" si="1"/>
        <v>159.91</v>
      </c>
      <c r="J39" s="36">
        <f t="shared" si="1"/>
        <v>160.07</v>
      </c>
      <c r="K39" s="36">
        <f t="shared" si="1"/>
        <v>160.07</v>
      </c>
      <c r="L39" s="36">
        <f t="shared" si="1"/>
        <v>160.07</v>
      </c>
      <c r="M39" s="36">
        <f t="shared" si="1"/>
        <v>160.09</v>
      </c>
      <c r="N39" s="36">
        <f t="shared" si="1"/>
        <v>160.19999999999999</v>
      </c>
      <c r="O39" s="36">
        <f t="shared" si="1"/>
        <v>160.34</v>
      </c>
      <c r="P39" s="36">
        <f t="shared" si="1"/>
        <v>160.43</v>
      </c>
      <c r="Q39" s="36">
        <f t="shared" si="1"/>
        <v>160.47999999999999</v>
      </c>
      <c r="R39" s="36">
        <f t="shared" si="1"/>
        <v>160.47999999999999</v>
      </c>
      <c r="S39" s="36">
        <f t="shared" si="1"/>
        <v>160.47999999999999</v>
      </c>
      <c r="T39" s="36">
        <f t="shared" si="1"/>
        <v>160.51</v>
      </c>
      <c r="U39" s="36">
        <f t="shared" si="1"/>
        <v>160.62</v>
      </c>
      <c r="V39" s="36">
        <f t="shared" si="1"/>
        <v>160.72</v>
      </c>
      <c r="W39" s="36">
        <f t="shared" si="1"/>
        <v>160.72</v>
      </c>
      <c r="X39" s="36">
        <f t="shared" si="1"/>
        <v>160.72</v>
      </c>
      <c r="Y39" s="36">
        <f t="shared" si="1"/>
        <v>160.72</v>
      </c>
      <c r="Z39" s="36">
        <f t="shared" si="1"/>
        <v>160.72</v>
      </c>
      <c r="AA39" s="36">
        <f t="shared" si="1"/>
        <v>160.96</v>
      </c>
      <c r="AB39" s="36">
        <f t="shared" si="1"/>
        <v>161.06</v>
      </c>
      <c r="AC39" s="36">
        <f t="shared" si="1"/>
        <v>161.18</v>
      </c>
      <c r="AD39" s="36">
        <f t="shared" si="1"/>
        <v>161.28</v>
      </c>
      <c r="AE39" s="36">
        <f t="shared" si="1"/>
        <v>161.36000000000001</v>
      </c>
      <c r="AF39" s="36">
        <f t="shared" si="1"/>
        <v>161.36000000000001</v>
      </c>
      <c r="AG39" s="36">
        <f t="shared" si="1"/>
        <v>161.36000000000001</v>
      </c>
      <c r="AH39" s="36">
        <f t="shared" si="1"/>
        <v>161.44</v>
      </c>
      <c r="AI39" s="36">
        <f t="shared" si="1"/>
        <v>161.55000000000001</v>
      </c>
      <c r="AJ39" s="36">
        <f t="shared" si="1"/>
        <v>161.55000000000001</v>
      </c>
    </row>
    <row r="40" spans="1:36" outlineLevel="1">
      <c r="A40" s="33"/>
      <c r="B40" s="62" t="s">
        <v>44</v>
      </c>
      <c r="C40" s="36"/>
      <c r="D40" s="36"/>
      <c r="E40" s="36">
        <f t="shared" si="0"/>
        <v>45.973999999999997</v>
      </c>
      <c r="F40" s="36">
        <f t="shared" si="1"/>
        <v>45.973999999999997</v>
      </c>
      <c r="G40" s="36">
        <f t="shared" si="1"/>
        <v>45.997</v>
      </c>
      <c r="H40" s="36">
        <f t="shared" si="1"/>
        <v>46.164000000000001</v>
      </c>
      <c r="I40" s="36">
        <f t="shared" si="1"/>
        <v>46.491999999999997</v>
      </c>
      <c r="J40" s="36">
        <f t="shared" si="1"/>
        <v>46.716000000000001</v>
      </c>
      <c r="K40" s="36">
        <f t="shared" si="1"/>
        <v>46.716000000000001</v>
      </c>
      <c r="L40" s="36">
        <f t="shared" si="1"/>
        <v>46.716000000000001</v>
      </c>
      <c r="M40" s="36">
        <f t="shared" si="1"/>
        <v>46.750999999999998</v>
      </c>
      <c r="N40" s="36">
        <f t="shared" si="1"/>
        <v>47.011000000000003</v>
      </c>
      <c r="O40" s="36">
        <f t="shared" si="1"/>
        <v>47.225000000000001</v>
      </c>
      <c r="P40" s="36">
        <f t="shared" si="1"/>
        <v>47.423000000000002</v>
      </c>
      <c r="Q40" s="36">
        <f t="shared" si="1"/>
        <v>47.518999999999998</v>
      </c>
      <c r="R40" s="36">
        <f t="shared" si="1"/>
        <v>47.518999999999998</v>
      </c>
      <c r="S40" s="36">
        <f t="shared" si="1"/>
        <v>47.518999999999998</v>
      </c>
      <c r="T40" s="36">
        <f t="shared" si="1"/>
        <v>47.555999999999997</v>
      </c>
      <c r="U40" s="36">
        <f t="shared" si="1"/>
        <v>47.796999999999997</v>
      </c>
      <c r="V40" s="36">
        <f t="shared" si="1"/>
        <v>48.012999999999998</v>
      </c>
      <c r="W40" s="36">
        <f t="shared" si="1"/>
        <v>48.094999999999999</v>
      </c>
      <c r="X40" s="36">
        <f t="shared" si="1"/>
        <v>48.094999999999999</v>
      </c>
      <c r="Y40" s="36">
        <f t="shared" si="1"/>
        <v>48.094999999999999</v>
      </c>
      <c r="Z40" s="36">
        <f t="shared" si="1"/>
        <v>48.094999999999999</v>
      </c>
      <c r="AA40" s="36">
        <f t="shared" si="1"/>
        <v>48.29</v>
      </c>
      <c r="AB40" s="36">
        <f t="shared" si="1"/>
        <v>48.518000000000001</v>
      </c>
      <c r="AC40" s="36">
        <f t="shared" si="1"/>
        <v>48.616999999999997</v>
      </c>
      <c r="AD40" s="36">
        <f t="shared" si="1"/>
        <v>48.694000000000003</v>
      </c>
      <c r="AE40" s="36">
        <f t="shared" si="1"/>
        <v>48.771000000000001</v>
      </c>
      <c r="AF40" s="36">
        <f t="shared" si="1"/>
        <v>48.771000000000001</v>
      </c>
      <c r="AG40" s="36">
        <f t="shared" si="1"/>
        <v>48.771000000000001</v>
      </c>
      <c r="AH40" s="36">
        <f t="shared" si="1"/>
        <v>49.003999999999998</v>
      </c>
      <c r="AI40" s="36">
        <f t="shared" si="1"/>
        <v>49.082000000000001</v>
      </c>
      <c r="AJ40" s="36">
        <f t="shared" si="1"/>
        <v>49.082000000000001</v>
      </c>
    </row>
    <row r="41" spans="1:36" outlineLevel="1">
      <c r="A41" s="33"/>
      <c r="B41" s="62" t="s">
        <v>43</v>
      </c>
      <c r="C41" s="36"/>
      <c r="D41" s="36"/>
      <c r="E41" s="36">
        <f t="shared" si="0"/>
        <v>3.0609000000000002</v>
      </c>
      <c r="F41" s="36">
        <f t="shared" si="1"/>
        <v>3.0609000000000002</v>
      </c>
      <c r="G41" s="36">
        <f t="shared" si="1"/>
        <v>3.0670999999999999</v>
      </c>
      <c r="H41" s="36">
        <f t="shared" si="1"/>
        <v>3.0710999999999999</v>
      </c>
      <c r="I41" s="36">
        <f t="shared" si="1"/>
        <v>3.0926999999999998</v>
      </c>
      <c r="J41" s="36">
        <f t="shared" si="1"/>
        <v>3.1132</v>
      </c>
      <c r="K41" s="36">
        <f t="shared" si="1"/>
        <v>3.1132</v>
      </c>
      <c r="L41" s="36">
        <f t="shared" si="1"/>
        <v>3.1132</v>
      </c>
      <c r="M41" s="36">
        <f t="shared" ref="M41:AJ51" si="2">IF(M13=0,L41,M13)</f>
        <v>3.1168999999999998</v>
      </c>
      <c r="N41" s="36">
        <f t="shared" si="2"/>
        <v>3.1234000000000002</v>
      </c>
      <c r="O41" s="36">
        <f t="shared" si="2"/>
        <v>3.1606999999999998</v>
      </c>
      <c r="P41" s="36">
        <f t="shared" si="2"/>
        <v>3.1621000000000001</v>
      </c>
      <c r="Q41" s="36">
        <f t="shared" si="2"/>
        <v>3.1633</v>
      </c>
      <c r="R41" s="36">
        <f t="shared" si="2"/>
        <v>3.1633</v>
      </c>
      <c r="S41" s="36">
        <f t="shared" si="2"/>
        <v>3.1633</v>
      </c>
      <c r="T41" s="36">
        <f t="shared" si="2"/>
        <v>3.1680000000000001</v>
      </c>
      <c r="U41" s="36">
        <f t="shared" si="2"/>
        <v>3.1756000000000002</v>
      </c>
      <c r="V41" s="36">
        <f t="shared" si="2"/>
        <v>3.2017000000000002</v>
      </c>
      <c r="W41" s="36">
        <f t="shared" si="2"/>
        <v>3.2080000000000002</v>
      </c>
      <c r="X41" s="36">
        <f t="shared" si="2"/>
        <v>3.2080000000000002</v>
      </c>
      <c r="Y41" s="36">
        <f t="shared" si="2"/>
        <v>3.2080000000000002</v>
      </c>
      <c r="Z41" s="36">
        <f t="shared" si="2"/>
        <v>3.2080000000000002</v>
      </c>
      <c r="AA41" s="36">
        <f t="shared" si="2"/>
        <v>3.2216</v>
      </c>
      <c r="AB41" s="36">
        <f t="shared" si="2"/>
        <v>3.2286000000000001</v>
      </c>
      <c r="AC41" s="36">
        <f t="shared" si="2"/>
        <v>3.2446999999999999</v>
      </c>
      <c r="AD41" s="36">
        <f t="shared" si="2"/>
        <v>3.2463000000000002</v>
      </c>
      <c r="AE41" s="36">
        <f t="shared" si="2"/>
        <v>3.2477999999999998</v>
      </c>
      <c r="AF41" s="36">
        <f t="shared" si="2"/>
        <v>3.2477999999999998</v>
      </c>
      <c r="AG41" s="36">
        <f t="shared" si="2"/>
        <v>3.2477999999999998</v>
      </c>
      <c r="AH41" s="36">
        <f t="shared" si="2"/>
        <v>3.2524999999999999</v>
      </c>
      <c r="AI41" s="36">
        <f t="shared" si="2"/>
        <v>3.254</v>
      </c>
      <c r="AJ41" s="36">
        <f t="shared" si="2"/>
        <v>3.254</v>
      </c>
    </row>
    <row r="42" spans="1:36" outlineLevel="1">
      <c r="A42" s="33"/>
      <c r="B42" s="39" t="s">
        <v>1</v>
      </c>
      <c r="C42" s="36"/>
      <c r="D42" s="36"/>
      <c r="E42" s="36">
        <f t="shared" si="0"/>
        <v>762.08</v>
      </c>
      <c r="F42" s="36">
        <f t="shared" ref="F42:U57" si="3">IF(F14=0,E42,F14)</f>
        <v>762.08</v>
      </c>
      <c r="G42" s="36">
        <f t="shared" si="3"/>
        <v>762.98</v>
      </c>
      <c r="H42" s="36">
        <f t="shared" si="3"/>
        <v>763.54</v>
      </c>
      <c r="I42" s="36">
        <f t="shared" si="3"/>
        <v>764</v>
      </c>
      <c r="J42" s="36">
        <f t="shared" si="3"/>
        <v>764.91</v>
      </c>
      <c r="K42" s="36">
        <f t="shared" si="3"/>
        <v>764.91</v>
      </c>
      <c r="L42" s="36">
        <f t="shared" si="3"/>
        <v>764.91</v>
      </c>
      <c r="M42" s="36">
        <f t="shared" si="2"/>
        <v>765.42</v>
      </c>
      <c r="N42" s="36">
        <f t="shared" si="2"/>
        <v>765.96</v>
      </c>
      <c r="O42" s="36">
        <f t="shared" si="2"/>
        <v>766.72</v>
      </c>
      <c r="P42" s="36">
        <f t="shared" si="2"/>
        <v>767.22</v>
      </c>
      <c r="Q42" s="36">
        <f t="shared" si="2"/>
        <v>767.62</v>
      </c>
      <c r="R42" s="36">
        <f t="shared" si="2"/>
        <v>767.62</v>
      </c>
      <c r="S42" s="36">
        <f t="shared" si="2"/>
        <v>767.62</v>
      </c>
      <c r="T42" s="36">
        <f t="shared" si="2"/>
        <v>768.34</v>
      </c>
      <c r="U42" s="36">
        <f t="shared" si="2"/>
        <v>768.94</v>
      </c>
      <c r="V42" s="36">
        <f t="shared" si="2"/>
        <v>769.47</v>
      </c>
      <c r="W42" s="36">
        <f t="shared" si="2"/>
        <v>770</v>
      </c>
      <c r="X42" s="36">
        <f t="shared" si="2"/>
        <v>770</v>
      </c>
      <c r="Y42" s="36">
        <f t="shared" si="2"/>
        <v>770</v>
      </c>
      <c r="Z42" s="36">
        <f t="shared" si="2"/>
        <v>770</v>
      </c>
      <c r="AA42" s="36">
        <f t="shared" si="2"/>
        <v>771.2</v>
      </c>
      <c r="AB42" s="36">
        <f t="shared" si="2"/>
        <v>771.68</v>
      </c>
      <c r="AC42" s="36">
        <f t="shared" si="2"/>
        <v>772.23</v>
      </c>
      <c r="AD42" s="36">
        <f t="shared" si="2"/>
        <v>772.77</v>
      </c>
      <c r="AE42" s="36">
        <f t="shared" si="2"/>
        <v>773.39</v>
      </c>
      <c r="AF42" s="36">
        <f t="shared" si="2"/>
        <v>773.39</v>
      </c>
      <c r="AG42" s="36">
        <f t="shared" si="2"/>
        <v>773.39</v>
      </c>
      <c r="AH42" s="36">
        <f t="shared" si="2"/>
        <v>774.12</v>
      </c>
      <c r="AI42" s="36">
        <f t="shared" si="2"/>
        <v>774.64</v>
      </c>
      <c r="AJ42" s="36">
        <f t="shared" si="2"/>
        <v>774.64</v>
      </c>
    </row>
    <row r="43" spans="1:36" outlineLevel="1">
      <c r="A43" s="33"/>
      <c r="B43" s="39" t="s">
        <v>41</v>
      </c>
      <c r="C43" s="36"/>
      <c r="D43" s="36"/>
      <c r="E43" s="36">
        <f t="shared" si="0"/>
        <v>683.73</v>
      </c>
      <c r="F43" s="36">
        <f t="shared" si="3"/>
        <v>683.73</v>
      </c>
      <c r="G43" s="36">
        <f t="shared" si="3"/>
        <v>684.54</v>
      </c>
      <c r="H43" s="36">
        <f t="shared" si="3"/>
        <v>685</v>
      </c>
      <c r="I43" s="36">
        <f t="shared" si="3"/>
        <v>685.44</v>
      </c>
      <c r="J43" s="36">
        <f t="shared" si="3"/>
        <v>686.21</v>
      </c>
      <c r="K43" s="36">
        <f t="shared" ref="K43" si="4">IF(K15=0,J43,K15)</f>
        <v>686.21</v>
      </c>
      <c r="L43" s="36">
        <f t="shared" ref="L43" si="5">IF(L15=0,K43,L15)</f>
        <v>686.21</v>
      </c>
      <c r="M43" s="36">
        <f t="shared" ref="M43" si="6">IF(M15=0,L43,M15)</f>
        <v>686.63</v>
      </c>
      <c r="N43" s="36">
        <f t="shared" ref="N43" si="7">IF(N15=0,M43,N15)</f>
        <v>687.04</v>
      </c>
      <c r="O43" s="36">
        <f t="shared" si="2"/>
        <v>687.65</v>
      </c>
      <c r="P43" s="36">
        <f t="shared" si="2"/>
        <v>688.1</v>
      </c>
      <c r="Q43" s="36">
        <f t="shared" si="2"/>
        <v>688.44</v>
      </c>
      <c r="R43" s="36">
        <f t="shared" si="2"/>
        <v>688.44</v>
      </c>
      <c r="S43" s="36">
        <f t="shared" si="2"/>
        <v>688.44</v>
      </c>
      <c r="T43" s="36">
        <f t="shared" si="2"/>
        <v>689.01</v>
      </c>
      <c r="U43" s="36">
        <f t="shared" si="2"/>
        <v>689.49</v>
      </c>
      <c r="V43" s="36">
        <f t="shared" si="2"/>
        <v>689.93</v>
      </c>
      <c r="W43" s="36">
        <f t="shared" si="2"/>
        <v>690.41</v>
      </c>
      <c r="X43" s="36">
        <f t="shared" si="2"/>
        <v>690.41</v>
      </c>
      <c r="Y43" s="36">
        <f t="shared" si="2"/>
        <v>690.41</v>
      </c>
      <c r="Z43" s="36">
        <f t="shared" si="2"/>
        <v>690.41</v>
      </c>
      <c r="AA43" s="36">
        <f t="shared" si="2"/>
        <v>691.52</v>
      </c>
      <c r="AB43" s="36">
        <f t="shared" si="2"/>
        <v>691.96</v>
      </c>
      <c r="AC43" s="36">
        <f t="shared" si="2"/>
        <v>692.52</v>
      </c>
      <c r="AD43" s="36">
        <f t="shared" si="2"/>
        <v>692.95</v>
      </c>
      <c r="AE43" s="36">
        <f t="shared" si="2"/>
        <v>693.49</v>
      </c>
      <c r="AF43" s="36">
        <f t="shared" si="2"/>
        <v>693.49</v>
      </c>
      <c r="AG43" s="36">
        <f t="shared" si="2"/>
        <v>693.49</v>
      </c>
      <c r="AH43" s="36">
        <f t="shared" si="2"/>
        <v>694.1</v>
      </c>
      <c r="AI43" s="36">
        <f t="shared" si="2"/>
        <v>694.68</v>
      </c>
      <c r="AJ43" s="36">
        <f t="shared" si="2"/>
        <v>694.68</v>
      </c>
    </row>
    <row r="44" spans="1:36" outlineLevel="1">
      <c r="A44" s="33"/>
      <c r="B44" s="39" t="s">
        <v>12</v>
      </c>
      <c r="C44" s="36"/>
      <c r="D44" s="36"/>
      <c r="E44" s="36">
        <f t="shared" si="0"/>
        <v>1878.7</v>
      </c>
      <c r="F44" s="36">
        <f t="shared" si="3"/>
        <v>1878.7</v>
      </c>
      <c r="G44" s="36">
        <f t="shared" si="3"/>
        <v>1882.2</v>
      </c>
      <c r="H44" s="36">
        <f t="shared" si="3"/>
        <v>1883.6</v>
      </c>
      <c r="I44" s="36">
        <f t="shared" si="3"/>
        <v>1885.2</v>
      </c>
      <c r="J44" s="36">
        <f t="shared" si="3"/>
        <v>1887.5</v>
      </c>
      <c r="K44" s="36">
        <f t="shared" si="3"/>
        <v>1887.5</v>
      </c>
      <c r="L44" s="36">
        <f t="shared" si="3"/>
        <v>1887.5</v>
      </c>
      <c r="M44" s="36">
        <f t="shared" si="2"/>
        <v>1889.7</v>
      </c>
      <c r="N44" s="36">
        <f t="shared" si="2"/>
        <v>1891.3</v>
      </c>
      <c r="O44" s="36">
        <f t="shared" si="2"/>
        <v>1893.4</v>
      </c>
      <c r="P44" s="36">
        <f t="shared" si="2"/>
        <v>1894.8</v>
      </c>
      <c r="Q44" s="36">
        <f t="shared" si="2"/>
        <v>1896</v>
      </c>
      <c r="R44" s="36">
        <f t="shared" si="2"/>
        <v>1896</v>
      </c>
      <c r="S44" s="36">
        <f t="shared" si="2"/>
        <v>1896</v>
      </c>
      <c r="T44" s="36">
        <f t="shared" si="2"/>
        <v>1899</v>
      </c>
      <c r="U44" s="36">
        <f t="shared" si="2"/>
        <v>1900.7</v>
      </c>
      <c r="V44" s="36">
        <f t="shared" si="2"/>
        <v>1902.3</v>
      </c>
      <c r="W44" s="36">
        <f t="shared" si="2"/>
        <v>1903.9</v>
      </c>
      <c r="X44" s="36">
        <f t="shared" si="2"/>
        <v>1903.9</v>
      </c>
      <c r="Y44" s="36">
        <f t="shared" si="2"/>
        <v>1903.9</v>
      </c>
      <c r="Z44" s="36">
        <f t="shared" si="2"/>
        <v>1903.9</v>
      </c>
      <c r="AA44" s="36">
        <f t="shared" si="2"/>
        <v>1907.9</v>
      </c>
      <c r="AB44" s="36">
        <f t="shared" si="2"/>
        <v>1909.5</v>
      </c>
      <c r="AC44" s="36">
        <f t="shared" si="2"/>
        <v>1911</v>
      </c>
      <c r="AD44" s="36">
        <f t="shared" si="2"/>
        <v>1912.4</v>
      </c>
      <c r="AE44" s="36">
        <f t="shared" si="2"/>
        <v>1913.4</v>
      </c>
      <c r="AF44" s="36">
        <f t="shared" si="2"/>
        <v>1913.4</v>
      </c>
      <c r="AG44" s="36">
        <f t="shared" si="2"/>
        <v>1913.4</v>
      </c>
      <c r="AH44" s="36">
        <f t="shared" si="2"/>
        <v>1915.9</v>
      </c>
      <c r="AI44" s="36">
        <f t="shared" si="2"/>
        <v>1917.2</v>
      </c>
      <c r="AJ44" s="36">
        <f t="shared" si="2"/>
        <v>1917.2</v>
      </c>
    </row>
    <row r="45" spans="1:36" outlineLevel="1">
      <c r="A45" s="33"/>
      <c r="B45" s="39" t="s">
        <v>13</v>
      </c>
      <c r="C45" s="36"/>
      <c r="D45" s="36"/>
      <c r="E45" s="36">
        <f t="shared" si="0"/>
        <v>27.684999999999999</v>
      </c>
      <c r="F45" s="36">
        <f t="shared" si="3"/>
        <v>27.684999999999999</v>
      </c>
      <c r="G45" s="36">
        <f t="shared" si="3"/>
        <v>27.693000000000001</v>
      </c>
      <c r="H45" s="36">
        <f t="shared" si="3"/>
        <v>27.7</v>
      </c>
      <c r="I45" s="36">
        <f t="shared" si="3"/>
        <v>27.713999999999999</v>
      </c>
      <c r="J45" s="36">
        <f t="shared" si="3"/>
        <v>27.733000000000001</v>
      </c>
      <c r="K45" s="36">
        <f t="shared" si="3"/>
        <v>27.733000000000001</v>
      </c>
      <c r="L45" s="36">
        <f t="shared" si="3"/>
        <v>27.733000000000001</v>
      </c>
      <c r="M45" s="36">
        <f t="shared" si="2"/>
        <v>27.74</v>
      </c>
      <c r="N45" s="36">
        <f t="shared" si="2"/>
        <v>27.763999999999999</v>
      </c>
      <c r="O45" s="36">
        <f t="shared" si="2"/>
        <v>27.780999999999999</v>
      </c>
      <c r="P45" s="36">
        <f t="shared" si="2"/>
        <v>27.792999999999999</v>
      </c>
      <c r="Q45" s="36">
        <f t="shared" si="2"/>
        <v>27.802</v>
      </c>
      <c r="R45" s="36">
        <f t="shared" si="2"/>
        <v>27.802</v>
      </c>
      <c r="S45" s="36">
        <f t="shared" si="2"/>
        <v>27.802</v>
      </c>
      <c r="T45" s="36">
        <f t="shared" si="2"/>
        <v>27.812999999999999</v>
      </c>
      <c r="U45" s="36">
        <f t="shared" si="2"/>
        <v>27.832999999999998</v>
      </c>
      <c r="V45" s="36">
        <f t="shared" si="2"/>
        <v>27.850999999999999</v>
      </c>
      <c r="W45" s="36">
        <f t="shared" si="2"/>
        <v>27.869</v>
      </c>
      <c r="X45" s="36">
        <f t="shared" si="2"/>
        <v>27.869</v>
      </c>
      <c r="Y45" s="36">
        <f t="shared" si="2"/>
        <v>27.869</v>
      </c>
      <c r="Z45" s="36">
        <f t="shared" si="2"/>
        <v>27.869</v>
      </c>
      <c r="AA45" s="36">
        <f t="shared" si="2"/>
        <v>27.88</v>
      </c>
      <c r="AB45" s="36">
        <f t="shared" si="2"/>
        <v>27.902999999999999</v>
      </c>
      <c r="AC45" s="36">
        <f t="shared" si="2"/>
        <v>27.911999999999999</v>
      </c>
      <c r="AD45" s="36">
        <f t="shared" si="2"/>
        <v>27.934999999999999</v>
      </c>
      <c r="AE45" s="36">
        <f t="shared" si="2"/>
        <v>27.954999999999998</v>
      </c>
      <c r="AF45" s="36">
        <f t="shared" si="2"/>
        <v>27.954999999999998</v>
      </c>
      <c r="AG45" s="36">
        <f t="shared" si="2"/>
        <v>27.954999999999998</v>
      </c>
      <c r="AH45" s="36">
        <f t="shared" si="2"/>
        <v>27.971</v>
      </c>
      <c r="AI45" s="36">
        <f t="shared" si="2"/>
        <v>27.981999999999999</v>
      </c>
      <c r="AJ45" s="36">
        <f t="shared" si="2"/>
        <v>27.981999999999999</v>
      </c>
    </row>
    <row r="46" spans="1:36" outlineLevel="1">
      <c r="A46" s="33"/>
      <c r="B46" s="39" t="s">
        <v>14</v>
      </c>
      <c r="C46" s="36"/>
      <c r="D46" s="36"/>
      <c r="E46" s="36">
        <f t="shared" si="0"/>
        <v>5.3449999999999998</v>
      </c>
      <c r="F46" s="36">
        <f t="shared" si="3"/>
        <v>5.3449999999999998</v>
      </c>
      <c r="G46" s="36">
        <f t="shared" si="3"/>
        <v>5.3638000000000003</v>
      </c>
      <c r="H46" s="36">
        <f t="shared" si="3"/>
        <v>5.3688000000000002</v>
      </c>
      <c r="I46" s="36">
        <f t="shared" si="3"/>
        <v>5.3742000000000001</v>
      </c>
      <c r="J46" s="36">
        <f t="shared" si="3"/>
        <v>5.3811</v>
      </c>
      <c r="K46" s="36">
        <f t="shared" si="3"/>
        <v>5.3811</v>
      </c>
      <c r="L46" s="36">
        <f t="shared" si="3"/>
        <v>5.3811</v>
      </c>
      <c r="M46" s="36">
        <f t="shared" si="2"/>
        <v>5.3940999999999999</v>
      </c>
      <c r="N46" s="36">
        <f t="shared" si="2"/>
        <v>5.3996000000000004</v>
      </c>
      <c r="O46" s="36">
        <f t="shared" si="2"/>
        <v>5.4074</v>
      </c>
      <c r="P46" s="36">
        <f t="shared" si="2"/>
        <v>5.4101999999999997</v>
      </c>
      <c r="Q46" s="36">
        <f t="shared" si="2"/>
        <v>5.4131999999999998</v>
      </c>
      <c r="R46" s="36">
        <f t="shared" si="2"/>
        <v>5.4131999999999998</v>
      </c>
      <c r="S46" s="36">
        <f t="shared" si="2"/>
        <v>5.4131999999999998</v>
      </c>
      <c r="T46" s="36">
        <f t="shared" si="2"/>
        <v>5.4217000000000004</v>
      </c>
      <c r="U46" s="36">
        <f t="shared" si="2"/>
        <v>5.4244000000000003</v>
      </c>
      <c r="V46" s="36">
        <f t="shared" si="2"/>
        <v>5.4244000000000003</v>
      </c>
      <c r="W46" s="36">
        <f t="shared" si="2"/>
        <v>5.4298000000000002</v>
      </c>
      <c r="X46" s="36">
        <f t="shared" si="2"/>
        <v>5.4298000000000002</v>
      </c>
      <c r="Y46" s="36">
        <f t="shared" si="2"/>
        <v>5.4298000000000002</v>
      </c>
      <c r="Z46" s="36">
        <f t="shared" si="2"/>
        <v>5.4298000000000002</v>
      </c>
      <c r="AA46" s="36">
        <f t="shared" si="2"/>
        <v>5.4402999999999997</v>
      </c>
      <c r="AB46" s="36">
        <f t="shared" si="2"/>
        <v>5.4429999999999996</v>
      </c>
      <c r="AC46" s="36">
        <f t="shared" si="2"/>
        <v>5.4455999999999998</v>
      </c>
      <c r="AD46" s="36">
        <f t="shared" si="2"/>
        <v>5.4481999999999999</v>
      </c>
      <c r="AE46" s="36">
        <f t="shared" si="2"/>
        <v>5.4519000000000002</v>
      </c>
      <c r="AF46" s="36">
        <f t="shared" si="2"/>
        <v>5.4519000000000002</v>
      </c>
      <c r="AG46" s="36">
        <f t="shared" si="2"/>
        <v>5.4519000000000002</v>
      </c>
      <c r="AH46" s="36">
        <f t="shared" si="2"/>
        <v>5.4595000000000002</v>
      </c>
      <c r="AI46" s="36">
        <f t="shared" si="2"/>
        <v>5.4522000000000004</v>
      </c>
      <c r="AJ46" s="36">
        <f t="shared" si="2"/>
        <v>5.4522000000000004</v>
      </c>
    </row>
    <row r="47" spans="1:36" outlineLevel="1">
      <c r="A47" s="33"/>
      <c r="B47" s="39" t="s">
        <v>15</v>
      </c>
      <c r="C47" s="36"/>
      <c r="D47" s="36"/>
      <c r="E47" s="36">
        <f t="shared" si="0"/>
        <v>72.706000000000003</v>
      </c>
      <c r="F47" s="36">
        <f t="shared" si="3"/>
        <v>72.706000000000003</v>
      </c>
      <c r="G47" s="36">
        <f t="shared" si="3"/>
        <v>72.754999999999995</v>
      </c>
      <c r="H47" s="36">
        <f t="shared" si="3"/>
        <v>72.754999999999995</v>
      </c>
      <c r="I47" s="36">
        <f t="shared" si="3"/>
        <v>72.754999999999995</v>
      </c>
      <c r="J47" s="36">
        <f t="shared" si="3"/>
        <v>72.756</v>
      </c>
      <c r="K47" s="36">
        <f t="shared" si="3"/>
        <v>72.756</v>
      </c>
      <c r="L47" s="36">
        <f t="shared" si="3"/>
        <v>72.756</v>
      </c>
      <c r="M47" s="36">
        <f t="shared" si="2"/>
        <v>72.756</v>
      </c>
      <c r="N47" s="36">
        <f t="shared" si="2"/>
        <v>72.757000000000005</v>
      </c>
      <c r="O47" s="36">
        <f t="shared" si="2"/>
        <v>72.795000000000002</v>
      </c>
      <c r="P47" s="36">
        <f t="shared" si="2"/>
        <v>72.858999999999995</v>
      </c>
      <c r="Q47" s="36">
        <f t="shared" si="2"/>
        <v>72.879000000000005</v>
      </c>
      <c r="R47" s="36">
        <f t="shared" si="2"/>
        <v>72.879000000000005</v>
      </c>
      <c r="S47" s="36">
        <f t="shared" si="2"/>
        <v>72.879000000000005</v>
      </c>
      <c r="T47" s="36">
        <f t="shared" si="2"/>
        <v>72.88</v>
      </c>
      <c r="U47" s="36">
        <f t="shared" si="2"/>
        <v>72.881</v>
      </c>
      <c r="V47" s="36">
        <f t="shared" si="2"/>
        <v>72.881</v>
      </c>
      <c r="W47" s="36">
        <f t="shared" si="2"/>
        <v>72.881</v>
      </c>
      <c r="X47" s="36">
        <f t="shared" si="2"/>
        <v>72.881</v>
      </c>
      <c r="Y47" s="36">
        <f t="shared" si="2"/>
        <v>72.881</v>
      </c>
      <c r="Z47" s="36">
        <f t="shared" si="2"/>
        <v>72.881</v>
      </c>
      <c r="AA47" s="36">
        <f t="shared" si="2"/>
        <v>72.884</v>
      </c>
      <c r="AB47" s="36">
        <f t="shared" si="2"/>
        <v>72.884</v>
      </c>
      <c r="AC47" s="36">
        <f t="shared" si="2"/>
        <v>72.885000000000005</v>
      </c>
      <c r="AD47" s="36">
        <f t="shared" si="2"/>
        <v>72.885000000000005</v>
      </c>
      <c r="AE47" s="36">
        <f t="shared" si="2"/>
        <v>72.885000000000005</v>
      </c>
      <c r="AF47" s="36">
        <f t="shared" si="2"/>
        <v>72.885000000000005</v>
      </c>
      <c r="AG47" s="36">
        <f t="shared" si="2"/>
        <v>72.885000000000005</v>
      </c>
      <c r="AH47" s="36">
        <f t="shared" si="2"/>
        <v>72.885999999999996</v>
      </c>
      <c r="AI47" s="36">
        <f t="shared" si="2"/>
        <v>72.885999999999996</v>
      </c>
      <c r="AJ47" s="36">
        <f t="shared" si="2"/>
        <v>72.885999999999996</v>
      </c>
    </row>
    <row r="48" spans="1:36" outlineLevel="1">
      <c r="A48" s="33"/>
      <c r="B48" s="39" t="s">
        <v>16</v>
      </c>
      <c r="C48" s="36"/>
      <c r="D48" s="36"/>
      <c r="E48" s="36">
        <f t="shared" si="0"/>
        <v>417.38</v>
      </c>
      <c r="F48" s="36">
        <f t="shared" si="3"/>
        <v>417.38</v>
      </c>
      <c r="G48" s="36">
        <f t="shared" si="3"/>
        <v>418.42</v>
      </c>
      <c r="H48" s="36">
        <f t="shared" si="3"/>
        <v>418.7</v>
      </c>
      <c r="I48" s="36">
        <f t="shared" si="3"/>
        <v>418.99</v>
      </c>
      <c r="J48" s="36">
        <f t="shared" si="3"/>
        <v>419.43</v>
      </c>
      <c r="K48" s="36">
        <f t="shared" si="3"/>
        <v>419.43</v>
      </c>
      <c r="L48" s="36">
        <f t="shared" si="3"/>
        <v>419.43</v>
      </c>
      <c r="M48" s="36">
        <f t="shared" si="2"/>
        <v>420.09</v>
      </c>
      <c r="N48" s="36">
        <f t="shared" si="2"/>
        <v>420.38</v>
      </c>
      <c r="O48" s="36">
        <f t="shared" si="2"/>
        <v>420.79</v>
      </c>
      <c r="P48" s="36">
        <f t="shared" si="2"/>
        <v>421.09</v>
      </c>
      <c r="Q48" s="36">
        <f t="shared" si="2"/>
        <v>421.34</v>
      </c>
      <c r="R48" s="36">
        <f t="shared" si="2"/>
        <v>421.34</v>
      </c>
      <c r="S48" s="36">
        <f t="shared" si="2"/>
        <v>421.34</v>
      </c>
      <c r="T48" s="36">
        <f t="shared" si="2"/>
        <v>422.23</v>
      </c>
      <c r="U48" s="36">
        <f t="shared" si="2"/>
        <v>422.56</v>
      </c>
      <c r="V48" s="36">
        <f t="shared" si="2"/>
        <v>422.86</v>
      </c>
      <c r="W48" s="36">
        <f t="shared" si="2"/>
        <v>423.18</v>
      </c>
      <c r="X48" s="36">
        <f t="shared" si="2"/>
        <v>423.18</v>
      </c>
      <c r="Y48" s="36">
        <f t="shared" si="2"/>
        <v>423.18</v>
      </c>
      <c r="Z48" s="36">
        <f t="shared" si="2"/>
        <v>423.18</v>
      </c>
      <c r="AA48" s="36">
        <f t="shared" si="2"/>
        <v>424.4</v>
      </c>
      <c r="AB48" s="36">
        <f t="shared" si="2"/>
        <v>424.68</v>
      </c>
      <c r="AC48" s="36">
        <f t="shared" si="2"/>
        <v>424.97</v>
      </c>
      <c r="AD48" s="36">
        <f t="shared" si="2"/>
        <v>425.26</v>
      </c>
      <c r="AE48" s="36">
        <f t="shared" si="2"/>
        <v>425.56</v>
      </c>
      <c r="AF48" s="36">
        <f t="shared" si="2"/>
        <v>425.56</v>
      </c>
      <c r="AG48" s="36">
        <f t="shared" si="2"/>
        <v>425.56</v>
      </c>
      <c r="AH48" s="36">
        <f t="shared" si="2"/>
        <v>426.37</v>
      </c>
      <c r="AI48" s="36">
        <f t="shared" si="2"/>
        <v>426.67</v>
      </c>
      <c r="AJ48" s="36">
        <f t="shared" si="2"/>
        <v>426.67</v>
      </c>
    </row>
    <row r="49" spans="1:36" outlineLevel="1">
      <c r="A49" s="33"/>
      <c r="B49" s="39" t="s">
        <v>17</v>
      </c>
      <c r="C49" s="36"/>
      <c r="D49" s="36"/>
      <c r="E49" s="36">
        <f t="shared" si="0"/>
        <v>234.56814</v>
      </c>
      <c r="F49" s="36">
        <f t="shared" si="3"/>
        <v>234.56814</v>
      </c>
      <c r="G49" s="36">
        <f t="shared" si="3"/>
        <v>236.5</v>
      </c>
      <c r="H49" s="36">
        <f t="shared" si="3"/>
        <v>237.04599999999999</v>
      </c>
      <c r="I49" s="36">
        <f t="shared" si="3"/>
        <v>237.59899999999999</v>
      </c>
      <c r="J49" s="36">
        <f t="shared" si="3"/>
        <v>238.46858</v>
      </c>
      <c r="K49" s="36">
        <f t="shared" si="3"/>
        <v>238.46858</v>
      </c>
      <c r="L49" s="36">
        <f t="shared" si="3"/>
        <v>238.46858</v>
      </c>
      <c r="M49" s="36">
        <f t="shared" si="2"/>
        <v>239.72911999999999</v>
      </c>
      <c r="N49" s="36">
        <f t="shared" si="2"/>
        <v>240.30466000000001</v>
      </c>
      <c r="O49" s="36">
        <f t="shared" si="2"/>
        <v>241.02</v>
      </c>
      <c r="P49" s="36">
        <f t="shared" si="2"/>
        <v>241.49</v>
      </c>
      <c r="Q49" s="36">
        <f t="shared" si="2"/>
        <v>241.90111999999999</v>
      </c>
      <c r="R49" s="36">
        <f t="shared" si="2"/>
        <v>241.90111999999999</v>
      </c>
      <c r="S49" s="36">
        <f t="shared" si="2"/>
        <v>241.90111999999999</v>
      </c>
      <c r="T49" s="36">
        <f t="shared" si="2"/>
        <v>243.37</v>
      </c>
      <c r="U49" s="36">
        <f t="shared" si="2"/>
        <v>243.9</v>
      </c>
      <c r="V49" s="36">
        <f t="shared" si="2"/>
        <v>244.48</v>
      </c>
      <c r="W49" s="36">
        <f t="shared" si="2"/>
        <v>245.07</v>
      </c>
      <c r="X49" s="36">
        <f t="shared" si="2"/>
        <v>245.07</v>
      </c>
      <c r="Y49" s="36">
        <f t="shared" si="2"/>
        <v>245.07</v>
      </c>
      <c r="Z49" s="36">
        <f t="shared" si="2"/>
        <v>245.07</v>
      </c>
      <c r="AA49" s="36">
        <f t="shared" si="2"/>
        <v>247.19484</v>
      </c>
      <c r="AB49" s="36">
        <f t="shared" si="2"/>
        <v>247.74019999999999</v>
      </c>
      <c r="AC49" s="36">
        <f t="shared" si="2"/>
        <v>248.31729999999999</v>
      </c>
      <c r="AD49" s="36">
        <f t="shared" si="2"/>
        <v>248.88404</v>
      </c>
      <c r="AE49" s="36">
        <f t="shared" si="2"/>
        <v>249.50342000000001</v>
      </c>
      <c r="AF49" s="36">
        <f t="shared" si="2"/>
        <v>249.50342000000001</v>
      </c>
      <c r="AG49" s="36">
        <f t="shared" si="2"/>
        <v>249.50342000000001</v>
      </c>
      <c r="AH49" s="36">
        <f t="shared" si="2"/>
        <v>251.059</v>
      </c>
      <c r="AI49" s="36">
        <f t="shared" si="2"/>
        <v>251.62217999999999</v>
      </c>
      <c r="AJ49" s="36">
        <f t="shared" si="2"/>
        <v>251.62217999999999</v>
      </c>
    </row>
    <row r="50" spans="1:36" outlineLevel="1">
      <c r="A50" s="33"/>
      <c r="B50" s="60" t="s">
        <v>98</v>
      </c>
      <c r="C50" s="36"/>
      <c r="D50" s="36"/>
      <c r="E50" s="36">
        <f t="shared" si="0"/>
        <v>4897.6000000000004</v>
      </c>
      <c r="F50" s="36">
        <f t="shared" si="3"/>
        <v>4897.6000000000004</v>
      </c>
      <c r="G50" s="36">
        <f t="shared" si="3"/>
        <v>4902.7</v>
      </c>
      <c r="H50" s="36">
        <f t="shared" si="3"/>
        <v>4908.5</v>
      </c>
      <c r="I50" s="36">
        <f t="shared" si="3"/>
        <v>4915.3</v>
      </c>
      <c r="J50" s="36">
        <f t="shared" si="3"/>
        <v>4924.3999999999996</v>
      </c>
      <c r="K50" s="36">
        <f t="shared" si="3"/>
        <v>4924.3999999999996</v>
      </c>
      <c r="L50" s="36">
        <f t="shared" si="3"/>
        <v>4924.3999999999996</v>
      </c>
      <c r="M50" s="36">
        <f t="shared" si="2"/>
        <v>4928.5</v>
      </c>
      <c r="N50" s="36">
        <f t="shared" si="2"/>
        <v>4935.3999999999996</v>
      </c>
      <c r="O50" s="36">
        <f t="shared" si="2"/>
        <v>4943.1000000000004</v>
      </c>
      <c r="P50" s="36">
        <f t="shared" si="2"/>
        <v>4949</v>
      </c>
      <c r="Q50" s="36">
        <f t="shared" si="2"/>
        <v>4953.3</v>
      </c>
      <c r="R50" s="36">
        <f t="shared" si="2"/>
        <v>4953.3</v>
      </c>
      <c r="S50" s="36">
        <f t="shared" si="2"/>
        <v>4953.3</v>
      </c>
      <c r="T50" s="36">
        <f t="shared" si="2"/>
        <v>4957.3999999999996</v>
      </c>
      <c r="U50" s="36">
        <f t="shared" si="2"/>
        <v>4964</v>
      </c>
      <c r="V50" s="36">
        <f t="shared" si="2"/>
        <v>4970.2</v>
      </c>
      <c r="W50" s="36">
        <f t="shared" si="2"/>
        <v>4976</v>
      </c>
      <c r="X50" s="36">
        <f t="shared" si="2"/>
        <v>4976</v>
      </c>
      <c r="Y50" s="36">
        <f t="shared" si="2"/>
        <v>4976</v>
      </c>
      <c r="Z50" s="36">
        <f t="shared" si="2"/>
        <v>4976</v>
      </c>
      <c r="AA50" s="36">
        <f t="shared" si="2"/>
        <v>4982.8</v>
      </c>
      <c r="AB50" s="36">
        <f t="shared" si="2"/>
        <v>4989.3</v>
      </c>
      <c r="AC50" s="36">
        <f t="shared" si="2"/>
        <v>4995.1000000000004</v>
      </c>
      <c r="AD50" s="36">
        <f t="shared" si="2"/>
        <v>5001.1000000000004</v>
      </c>
      <c r="AE50" s="36">
        <f t="shared" si="2"/>
        <v>5006.3999999999996</v>
      </c>
      <c r="AF50" s="36">
        <f t="shared" si="2"/>
        <v>5006.3999999999996</v>
      </c>
      <c r="AG50" s="36">
        <f t="shared" si="2"/>
        <v>5006.3999999999996</v>
      </c>
      <c r="AH50" s="36">
        <f t="shared" si="2"/>
        <v>5009.3999999999996</v>
      </c>
      <c r="AI50" s="36">
        <f t="shared" si="2"/>
        <v>5015.6000000000004</v>
      </c>
      <c r="AJ50" s="36">
        <f t="shared" si="2"/>
        <v>5015.6000000000004</v>
      </c>
    </row>
    <row r="51" spans="1:36" outlineLevel="1">
      <c r="A51" s="33"/>
      <c r="B51" s="63" t="s">
        <v>95</v>
      </c>
      <c r="C51" s="36"/>
      <c r="D51" s="36"/>
      <c r="E51" s="36">
        <f t="shared" si="0"/>
        <v>59.74</v>
      </c>
      <c r="F51" s="36">
        <f t="shared" si="3"/>
        <v>59.74</v>
      </c>
      <c r="G51" s="36">
        <f t="shared" si="3"/>
        <v>59.911999999999999</v>
      </c>
      <c r="H51" s="36">
        <f t="shared" si="3"/>
        <v>60.091000000000001</v>
      </c>
      <c r="I51" s="36">
        <f t="shared" si="3"/>
        <v>60.271999999999998</v>
      </c>
      <c r="J51" s="36">
        <f t="shared" si="3"/>
        <v>60.56</v>
      </c>
      <c r="K51" s="36">
        <f t="shared" si="3"/>
        <v>60.56</v>
      </c>
      <c r="L51" s="36">
        <f t="shared" si="3"/>
        <v>60.56</v>
      </c>
      <c r="M51" s="36">
        <f t="shared" si="2"/>
        <v>60.709000000000003</v>
      </c>
      <c r="N51" s="36">
        <f t="shared" si="2"/>
        <v>60.906999999999996</v>
      </c>
      <c r="O51" s="36">
        <f t="shared" si="2"/>
        <v>61.177999999999997</v>
      </c>
      <c r="P51" s="36">
        <f t="shared" si="2"/>
        <v>61.389000000000003</v>
      </c>
      <c r="Q51" s="36">
        <f t="shared" si="2"/>
        <v>61.529000000000003</v>
      </c>
      <c r="R51" s="36">
        <f t="shared" si="2"/>
        <v>61.529000000000003</v>
      </c>
      <c r="S51" s="36">
        <f t="shared" si="2"/>
        <v>61.529000000000003</v>
      </c>
      <c r="T51" s="36">
        <f t="shared" si="2"/>
        <v>61.671999999999997</v>
      </c>
      <c r="U51" s="36">
        <f t="shared" si="2"/>
        <v>61.866</v>
      </c>
      <c r="V51" s="36">
        <f t="shared" si="2"/>
        <v>62.043999999999997</v>
      </c>
      <c r="W51" s="36">
        <f t="shared" si="2"/>
        <v>62.222999999999999</v>
      </c>
      <c r="X51" s="36">
        <f t="shared" si="2"/>
        <v>62.222999999999999</v>
      </c>
      <c r="Y51" s="36">
        <f t="shared" si="2"/>
        <v>62.222999999999999</v>
      </c>
      <c r="Z51" s="36">
        <f t="shared" si="2"/>
        <v>62.222999999999999</v>
      </c>
      <c r="AA51" s="36">
        <f t="shared" si="2"/>
        <v>62.517000000000003</v>
      </c>
      <c r="AB51" s="36">
        <f t="shared" ref="AB51:AJ58" si="8">IF(AB23=0,AA51,AB23)</f>
        <v>62.710999999999999</v>
      </c>
      <c r="AC51" s="36">
        <f t="shared" si="8"/>
        <v>62.890999999999998</v>
      </c>
      <c r="AD51" s="36">
        <f t="shared" si="8"/>
        <v>63.067</v>
      </c>
      <c r="AE51" s="36">
        <f t="shared" si="8"/>
        <v>63.237000000000002</v>
      </c>
      <c r="AF51" s="36">
        <f t="shared" si="8"/>
        <v>63.237000000000002</v>
      </c>
      <c r="AG51" s="36">
        <f t="shared" si="8"/>
        <v>63.237000000000002</v>
      </c>
      <c r="AH51" s="36">
        <f t="shared" si="8"/>
        <v>63.378</v>
      </c>
      <c r="AI51" s="36">
        <f t="shared" si="8"/>
        <v>63.567999999999998</v>
      </c>
      <c r="AJ51" s="36">
        <f t="shared" si="8"/>
        <v>63.567999999999998</v>
      </c>
    </row>
    <row r="52" spans="1:36" outlineLevel="1">
      <c r="A52" s="33"/>
      <c r="B52" s="63" t="s">
        <v>99</v>
      </c>
      <c r="C52" s="36"/>
      <c r="D52" s="36"/>
      <c r="E52" s="36">
        <f t="shared" si="0"/>
        <v>390.27</v>
      </c>
      <c r="F52" s="36">
        <f t="shared" si="3"/>
        <v>390.27</v>
      </c>
      <c r="G52" s="36">
        <f t="shared" si="3"/>
        <v>390.33</v>
      </c>
      <c r="H52" s="36">
        <f t="shared" si="3"/>
        <v>390.35</v>
      </c>
      <c r="I52" s="36">
        <f t="shared" si="3"/>
        <v>390.36</v>
      </c>
      <c r="J52" s="36">
        <f t="shared" si="3"/>
        <v>390.39</v>
      </c>
      <c r="K52" s="36">
        <f t="shared" si="3"/>
        <v>390.39</v>
      </c>
      <c r="L52" s="36">
        <f t="shared" si="3"/>
        <v>390.39</v>
      </c>
      <c r="M52" s="36">
        <f t="shared" si="3"/>
        <v>390.43</v>
      </c>
      <c r="N52" s="36">
        <f t="shared" si="3"/>
        <v>390.45</v>
      </c>
      <c r="O52" s="36">
        <f t="shared" si="3"/>
        <v>390.47</v>
      </c>
      <c r="P52" s="36">
        <f t="shared" si="3"/>
        <v>394.48</v>
      </c>
      <c r="Q52" s="36">
        <f t="shared" si="3"/>
        <v>390.49</v>
      </c>
      <c r="R52" s="36">
        <f t="shared" si="3"/>
        <v>390.49</v>
      </c>
      <c r="S52" s="36">
        <f t="shared" si="3"/>
        <v>390.49</v>
      </c>
      <c r="T52" s="36">
        <f t="shared" si="3"/>
        <v>390.54</v>
      </c>
      <c r="U52" s="36">
        <f t="shared" si="3"/>
        <v>390.56</v>
      </c>
      <c r="V52" s="36">
        <f t="shared" ref="V52:AA58" si="9">IF(V24=0,U52,V24)</f>
        <v>392.61</v>
      </c>
      <c r="W52" s="36">
        <f t="shared" si="9"/>
        <v>395.32</v>
      </c>
      <c r="X52" s="36">
        <f t="shared" si="9"/>
        <v>395.32</v>
      </c>
      <c r="Y52" s="36">
        <f t="shared" si="9"/>
        <v>395.32</v>
      </c>
      <c r="Z52" s="36">
        <f t="shared" si="9"/>
        <v>395.32</v>
      </c>
      <c r="AA52" s="36">
        <f t="shared" si="9"/>
        <v>397.7</v>
      </c>
      <c r="AB52" s="36">
        <f t="shared" si="8"/>
        <v>401.12</v>
      </c>
      <c r="AC52" s="36">
        <f t="shared" si="8"/>
        <v>403.6</v>
      </c>
      <c r="AD52" s="36">
        <f t="shared" si="8"/>
        <v>406.33</v>
      </c>
      <c r="AE52" s="36">
        <f t="shared" si="8"/>
        <v>408.39</v>
      </c>
      <c r="AF52" s="36">
        <f t="shared" si="8"/>
        <v>408.39</v>
      </c>
      <c r="AG52" s="36">
        <f t="shared" si="8"/>
        <v>408.39</v>
      </c>
      <c r="AH52" s="36">
        <f t="shared" si="8"/>
        <v>409.22</v>
      </c>
      <c r="AI52" s="36">
        <f t="shared" si="8"/>
        <v>412.39</v>
      </c>
      <c r="AJ52" s="36">
        <f t="shared" si="8"/>
        <v>412.39</v>
      </c>
    </row>
    <row r="53" spans="1:36" outlineLevel="1">
      <c r="A53" s="33"/>
      <c r="B53" s="63" t="s">
        <v>100</v>
      </c>
      <c r="C53" s="36"/>
      <c r="D53" s="36"/>
      <c r="E53" s="36">
        <f t="shared" si="0"/>
        <v>459.97</v>
      </c>
      <c r="F53" s="36">
        <f t="shared" si="3"/>
        <v>459.97</v>
      </c>
      <c r="G53" s="36">
        <f t="shared" si="3"/>
        <v>461.88</v>
      </c>
      <c r="H53" s="36">
        <f t="shared" si="3"/>
        <v>464.57</v>
      </c>
      <c r="I53" s="36">
        <f t="shared" si="3"/>
        <v>467.82</v>
      </c>
      <c r="J53" s="36">
        <f t="shared" si="3"/>
        <v>472.04</v>
      </c>
      <c r="K53" s="36">
        <f t="shared" si="3"/>
        <v>472.04</v>
      </c>
      <c r="L53" s="36">
        <f t="shared" si="3"/>
        <v>472.04</v>
      </c>
      <c r="M53" s="36">
        <f t="shared" si="3"/>
        <v>473.64</v>
      </c>
      <c r="N53" s="36">
        <f t="shared" si="3"/>
        <v>477.31</v>
      </c>
      <c r="O53" s="36">
        <f t="shared" si="3"/>
        <v>481</v>
      </c>
      <c r="P53" s="36">
        <f t="shared" si="3"/>
        <v>483.95</v>
      </c>
      <c r="Q53" s="36">
        <f t="shared" si="3"/>
        <v>485.89</v>
      </c>
      <c r="R53" s="36">
        <f t="shared" si="3"/>
        <v>485.89</v>
      </c>
      <c r="S53" s="36">
        <f t="shared" si="3"/>
        <v>485.89</v>
      </c>
      <c r="T53" s="36">
        <f t="shared" si="3"/>
        <v>487.5</v>
      </c>
      <c r="U53" s="36">
        <f t="shared" si="3"/>
        <v>491.07</v>
      </c>
      <c r="V53" s="36">
        <f t="shared" si="9"/>
        <v>492.06</v>
      </c>
      <c r="W53" s="36">
        <f t="shared" si="9"/>
        <v>492.06</v>
      </c>
      <c r="X53" s="36">
        <f t="shared" si="9"/>
        <v>492.06</v>
      </c>
      <c r="Y53" s="36">
        <f t="shared" si="9"/>
        <v>492.06</v>
      </c>
      <c r="Z53" s="36">
        <f t="shared" si="9"/>
        <v>492.06</v>
      </c>
      <c r="AA53" s="36">
        <f t="shared" si="9"/>
        <v>492.1</v>
      </c>
      <c r="AB53" s="36">
        <f t="shared" si="8"/>
        <v>492.12</v>
      </c>
      <c r="AC53" s="36">
        <f t="shared" si="8"/>
        <v>492.13</v>
      </c>
      <c r="AD53" s="36">
        <f t="shared" si="8"/>
        <v>492.15</v>
      </c>
      <c r="AE53" s="36">
        <f t="shared" si="8"/>
        <v>492.17</v>
      </c>
      <c r="AF53" s="36">
        <f t="shared" si="8"/>
        <v>492.17</v>
      </c>
      <c r="AG53" s="36">
        <f t="shared" si="8"/>
        <v>492.17</v>
      </c>
      <c r="AH53" s="36">
        <f t="shared" si="8"/>
        <v>492.22</v>
      </c>
      <c r="AI53" s="36">
        <f t="shared" si="8"/>
        <v>492.23</v>
      </c>
      <c r="AJ53" s="36">
        <f t="shared" si="8"/>
        <v>492.23</v>
      </c>
    </row>
    <row r="54" spans="1:36" outlineLevel="1">
      <c r="A54" s="33"/>
      <c r="B54" s="63" t="s">
        <v>96</v>
      </c>
      <c r="C54" s="36"/>
      <c r="D54" s="36"/>
      <c r="E54" s="36">
        <f t="shared" si="0"/>
        <v>423.38</v>
      </c>
      <c r="F54" s="36">
        <f t="shared" si="3"/>
        <v>423.38</v>
      </c>
      <c r="G54" s="36">
        <f t="shared" si="3"/>
        <v>424.81</v>
      </c>
      <c r="H54" s="36">
        <f t="shared" si="3"/>
        <v>426.45</v>
      </c>
      <c r="I54" s="36">
        <f t="shared" si="3"/>
        <v>428.02</v>
      </c>
      <c r="J54" s="36">
        <f t="shared" si="3"/>
        <v>430.62</v>
      </c>
      <c r="K54" s="36">
        <f t="shared" si="3"/>
        <v>430.62</v>
      </c>
      <c r="L54" s="36">
        <f t="shared" si="3"/>
        <v>430.62</v>
      </c>
      <c r="M54" s="36">
        <f t="shared" si="3"/>
        <v>431.77</v>
      </c>
      <c r="N54" s="36">
        <f t="shared" si="3"/>
        <v>433.34</v>
      </c>
      <c r="O54" s="36">
        <f t="shared" si="3"/>
        <v>435.21</v>
      </c>
      <c r="P54" s="36">
        <f t="shared" si="3"/>
        <v>436.52</v>
      </c>
      <c r="Q54" s="36">
        <f t="shared" si="3"/>
        <v>437.59</v>
      </c>
      <c r="R54" s="36">
        <f t="shared" si="3"/>
        <v>437.59</v>
      </c>
      <c r="S54" s="36">
        <f t="shared" si="3"/>
        <v>437.59</v>
      </c>
      <c r="T54" s="36">
        <f t="shared" si="3"/>
        <v>438.65</v>
      </c>
      <c r="U54" s="36">
        <f t="shared" si="3"/>
        <v>440.07</v>
      </c>
      <c r="V54" s="36">
        <f t="shared" si="9"/>
        <v>441.6</v>
      </c>
      <c r="W54" s="36">
        <f t="shared" si="9"/>
        <v>443.11</v>
      </c>
      <c r="X54" s="36">
        <f t="shared" si="9"/>
        <v>443.11</v>
      </c>
      <c r="Y54" s="36">
        <f t="shared" si="9"/>
        <v>443.11</v>
      </c>
      <c r="Z54" s="36">
        <f t="shared" si="9"/>
        <v>443.11</v>
      </c>
      <c r="AA54" s="36">
        <f t="shared" si="9"/>
        <v>445.17</v>
      </c>
      <c r="AB54" s="36">
        <f t="shared" si="8"/>
        <v>446.67</v>
      </c>
      <c r="AC54" s="36">
        <f t="shared" si="8"/>
        <v>448.31</v>
      </c>
      <c r="AD54" s="36">
        <f t="shared" si="8"/>
        <v>449.96</v>
      </c>
      <c r="AE54" s="36">
        <f t="shared" si="8"/>
        <v>451.58</v>
      </c>
      <c r="AF54" s="36">
        <f t="shared" si="8"/>
        <v>451.58</v>
      </c>
      <c r="AG54" s="36">
        <f t="shared" si="8"/>
        <v>451.58</v>
      </c>
      <c r="AH54" s="36">
        <f t="shared" si="8"/>
        <v>452.52</v>
      </c>
      <c r="AI54" s="36">
        <f t="shared" si="8"/>
        <v>453.83</v>
      </c>
      <c r="AJ54" s="36">
        <f t="shared" si="8"/>
        <v>453.83</v>
      </c>
    </row>
    <row r="55" spans="1:36" outlineLevel="1">
      <c r="A55" s="33"/>
      <c r="B55" s="39" t="s">
        <v>19</v>
      </c>
      <c r="C55" s="36"/>
      <c r="D55" s="36"/>
      <c r="E55" s="36">
        <f t="shared" si="0"/>
        <v>1769.8</v>
      </c>
      <c r="F55" s="36">
        <f t="shared" si="3"/>
        <v>1769.8</v>
      </c>
      <c r="G55" s="36">
        <f t="shared" si="3"/>
        <v>1773</v>
      </c>
      <c r="H55" s="36">
        <f t="shared" si="3"/>
        <v>1774.6</v>
      </c>
      <c r="I55" s="36">
        <f t="shared" si="3"/>
        <v>1775.8</v>
      </c>
      <c r="J55" s="36">
        <f t="shared" si="3"/>
        <v>1777.8</v>
      </c>
      <c r="K55" s="36">
        <f t="shared" si="3"/>
        <v>1777.8</v>
      </c>
      <c r="L55" s="36">
        <f t="shared" si="3"/>
        <v>1777.8</v>
      </c>
      <c r="M55" s="36">
        <f t="shared" si="3"/>
        <v>1780.1</v>
      </c>
      <c r="N55" s="36">
        <f t="shared" si="3"/>
        <v>1781.4</v>
      </c>
      <c r="O55" s="36">
        <f t="shared" si="3"/>
        <v>1783.2</v>
      </c>
      <c r="P55" s="36">
        <f t="shared" si="3"/>
        <v>1784.4</v>
      </c>
      <c r="Q55" s="36">
        <f t="shared" si="3"/>
        <v>1785.3</v>
      </c>
      <c r="R55" s="36">
        <f t="shared" si="3"/>
        <v>1785.3</v>
      </c>
      <c r="S55" s="36">
        <f t="shared" si="3"/>
        <v>1785.3</v>
      </c>
      <c r="T55" s="36">
        <f t="shared" si="3"/>
        <v>1787.5</v>
      </c>
      <c r="U55" s="36">
        <f t="shared" si="3"/>
        <v>1788.9</v>
      </c>
      <c r="V55" s="36">
        <f t="shared" si="9"/>
        <v>1790.1</v>
      </c>
      <c r="W55" s="36">
        <f t="shared" si="9"/>
        <v>1791.3</v>
      </c>
      <c r="X55" s="36">
        <f t="shared" si="9"/>
        <v>1791.3</v>
      </c>
      <c r="Y55" s="36">
        <f t="shared" si="9"/>
        <v>1791.3</v>
      </c>
      <c r="Z55" s="36">
        <f t="shared" si="9"/>
        <v>1791.3</v>
      </c>
      <c r="AA55" s="36">
        <f t="shared" si="9"/>
        <v>1794.6</v>
      </c>
      <c r="AB55" s="36">
        <f t="shared" si="8"/>
        <v>1795.7</v>
      </c>
      <c r="AC55" s="36">
        <f t="shared" si="8"/>
        <v>1797</v>
      </c>
      <c r="AD55" s="36">
        <f t="shared" si="8"/>
        <v>1798.2</v>
      </c>
      <c r="AE55" s="36">
        <f t="shared" si="8"/>
        <v>1799.5</v>
      </c>
      <c r="AF55" s="36">
        <f t="shared" si="8"/>
        <v>1799.5</v>
      </c>
      <c r="AG55" s="36">
        <f t="shared" si="8"/>
        <v>1799.5</v>
      </c>
      <c r="AH55" s="36">
        <f t="shared" si="8"/>
        <v>1801.6</v>
      </c>
      <c r="AI55" s="36">
        <f t="shared" si="8"/>
        <v>1802.9</v>
      </c>
      <c r="AJ55" s="36">
        <f t="shared" si="8"/>
        <v>1802.9</v>
      </c>
    </row>
    <row r="56" spans="1:36" outlineLevel="1">
      <c r="A56" s="33"/>
      <c r="B56" s="64" t="s">
        <v>97</v>
      </c>
      <c r="C56" s="36"/>
      <c r="D56" s="36"/>
      <c r="E56" s="36">
        <f t="shared" si="0"/>
        <v>72.037784000000002</v>
      </c>
      <c r="F56" s="36">
        <f t="shared" si="3"/>
        <v>72.037784000000002</v>
      </c>
      <c r="G56" s="36">
        <f t="shared" si="3"/>
        <v>72.037784000000002</v>
      </c>
      <c r="H56" s="36">
        <f t="shared" si="3"/>
        <v>72.037784000000002</v>
      </c>
      <c r="I56" s="36">
        <f t="shared" si="3"/>
        <v>73.2</v>
      </c>
      <c r="J56" s="36">
        <f t="shared" si="3"/>
        <v>73.2</v>
      </c>
      <c r="K56" s="36">
        <f t="shared" si="3"/>
        <v>73.2</v>
      </c>
      <c r="L56" s="36">
        <f t="shared" si="3"/>
        <v>73.2</v>
      </c>
      <c r="M56" s="36">
        <f t="shared" si="3"/>
        <v>73.889775999999998</v>
      </c>
      <c r="N56" s="36">
        <f t="shared" si="3"/>
        <v>74.090999999999994</v>
      </c>
      <c r="O56" s="36">
        <f t="shared" si="3"/>
        <v>74.349999999999994</v>
      </c>
      <c r="P56" s="36">
        <f t="shared" si="3"/>
        <v>74.53</v>
      </c>
      <c r="Q56" s="36">
        <f t="shared" si="3"/>
        <v>74.678095999999996</v>
      </c>
      <c r="R56" s="36">
        <f t="shared" si="3"/>
        <v>74.678095999999996</v>
      </c>
      <c r="S56" s="36">
        <f t="shared" si="3"/>
        <v>74.678095999999996</v>
      </c>
      <c r="T56" s="36">
        <f t="shared" si="3"/>
        <v>74.678095999999996</v>
      </c>
      <c r="U56" s="36">
        <f t="shared" si="3"/>
        <v>74.678095999999996</v>
      </c>
      <c r="V56" s="36">
        <f t="shared" si="9"/>
        <v>74.678095999999996</v>
      </c>
      <c r="W56" s="36">
        <f t="shared" si="9"/>
        <v>74.678095999999996</v>
      </c>
      <c r="X56" s="36">
        <f t="shared" si="9"/>
        <v>74.678095999999996</v>
      </c>
      <c r="Y56" s="36">
        <f t="shared" si="9"/>
        <v>74.678095999999996</v>
      </c>
      <c r="Z56" s="36">
        <f t="shared" si="9"/>
        <v>74.678095999999996</v>
      </c>
      <c r="AA56" s="36">
        <f t="shared" si="9"/>
        <v>76.400999999999996</v>
      </c>
      <c r="AB56" s="36">
        <f t="shared" si="8"/>
        <v>76.555344000000005</v>
      </c>
      <c r="AC56" s="36">
        <f t="shared" si="8"/>
        <v>76.713464000000002</v>
      </c>
      <c r="AD56" s="36">
        <f t="shared" si="8"/>
        <v>76.871511999999996</v>
      </c>
      <c r="AE56" s="36">
        <f t="shared" si="8"/>
        <v>77.047951999999995</v>
      </c>
      <c r="AF56" s="36">
        <f t="shared" si="8"/>
        <v>77.047951999999995</v>
      </c>
      <c r="AG56" s="36">
        <f t="shared" si="8"/>
        <v>77.047951999999995</v>
      </c>
      <c r="AH56" s="36">
        <f t="shared" si="8"/>
        <v>77.540000000000006</v>
      </c>
      <c r="AI56" s="36">
        <f t="shared" si="8"/>
        <v>77.711768000000006</v>
      </c>
      <c r="AJ56" s="36">
        <f t="shared" si="8"/>
        <v>77.711768000000006</v>
      </c>
    </row>
    <row r="57" spans="1:36" outlineLevel="1">
      <c r="A57" s="33"/>
      <c r="B57" s="65" t="s">
        <v>56</v>
      </c>
      <c r="C57" s="36"/>
      <c r="D57" s="36"/>
      <c r="E57" s="36">
        <f t="shared" si="0"/>
        <v>72.744</v>
      </c>
      <c r="F57" s="36">
        <f t="shared" si="3"/>
        <v>72.744</v>
      </c>
      <c r="G57" s="36">
        <f t="shared" si="3"/>
        <v>73.319000000000003</v>
      </c>
      <c r="H57" s="36">
        <f t="shared" si="3"/>
        <v>73.581999999999994</v>
      </c>
      <c r="I57" s="36">
        <f t="shared" si="3"/>
        <v>73.745000000000005</v>
      </c>
      <c r="J57" s="36">
        <f t="shared" si="3"/>
        <v>74.116</v>
      </c>
      <c r="K57" s="36">
        <f t="shared" si="3"/>
        <v>74.116</v>
      </c>
      <c r="L57" s="36">
        <f t="shared" si="3"/>
        <v>74.116</v>
      </c>
      <c r="M57" s="36">
        <f t="shared" si="3"/>
        <v>74.418999999999997</v>
      </c>
      <c r="N57" s="36">
        <f t="shared" si="3"/>
        <v>74.643000000000001</v>
      </c>
      <c r="O57" s="36">
        <f t="shared" si="3"/>
        <v>74.95</v>
      </c>
      <c r="P57" s="36">
        <f t="shared" si="3"/>
        <v>75.14</v>
      </c>
      <c r="Q57" s="36">
        <f t="shared" si="3"/>
        <v>75.283000000000001</v>
      </c>
      <c r="R57" s="36">
        <f t="shared" si="3"/>
        <v>75.283000000000001</v>
      </c>
      <c r="S57" s="36">
        <f t="shared" si="3"/>
        <v>75.283000000000001</v>
      </c>
      <c r="T57" s="36">
        <f t="shared" si="3"/>
        <v>75.771000000000001</v>
      </c>
      <c r="U57" s="36">
        <f t="shared" si="3"/>
        <v>75.998000000000005</v>
      </c>
      <c r="V57" s="36">
        <f t="shared" si="9"/>
        <v>76.194999999999993</v>
      </c>
      <c r="W57" s="36">
        <f t="shared" si="9"/>
        <v>76.412999999999997</v>
      </c>
      <c r="X57" s="36">
        <f t="shared" si="9"/>
        <v>76.412999999999997</v>
      </c>
      <c r="Y57" s="36">
        <f t="shared" si="9"/>
        <v>76.412999999999997</v>
      </c>
      <c r="Z57" s="36">
        <f t="shared" si="9"/>
        <v>76.412999999999997</v>
      </c>
      <c r="AA57" s="36">
        <f t="shared" si="9"/>
        <v>77.081999999999994</v>
      </c>
      <c r="AB57" s="36">
        <f t="shared" si="8"/>
        <v>77.323999999999998</v>
      </c>
      <c r="AC57" s="36">
        <f t="shared" si="8"/>
        <v>77.543999999999997</v>
      </c>
      <c r="AD57" s="36">
        <f t="shared" si="8"/>
        <v>77.787999999999997</v>
      </c>
      <c r="AE57" s="36">
        <f t="shared" si="8"/>
        <v>78.039000000000001</v>
      </c>
      <c r="AF57" s="36">
        <f t="shared" si="8"/>
        <v>78.039000000000001</v>
      </c>
      <c r="AG57" s="36">
        <f t="shared" si="8"/>
        <v>78.039000000000001</v>
      </c>
      <c r="AH57" s="36">
        <f t="shared" si="8"/>
        <v>78.475999999999999</v>
      </c>
      <c r="AI57" s="36">
        <f t="shared" si="8"/>
        <v>78.718999999999994</v>
      </c>
      <c r="AJ57" s="36">
        <f t="shared" si="8"/>
        <v>78.718999999999994</v>
      </c>
    </row>
    <row r="58" spans="1:36" outlineLevel="1">
      <c r="A58" s="33"/>
      <c r="B58" s="39" t="s">
        <v>20</v>
      </c>
      <c r="C58" s="36"/>
      <c r="D58" s="36"/>
      <c r="E58" s="36">
        <f t="shared" si="0"/>
        <v>871.71</v>
      </c>
      <c r="F58" s="36">
        <f t="shared" ref="F58:U58" si="10">IF(F30=0,E58,F30)</f>
        <v>871.71</v>
      </c>
      <c r="G58" s="36">
        <f t="shared" si="10"/>
        <v>873.01</v>
      </c>
      <c r="H58" s="36">
        <f t="shared" si="10"/>
        <v>873.68</v>
      </c>
      <c r="I58" s="36">
        <f t="shared" si="10"/>
        <v>874.2</v>
      </c>
      <c r="J58" s="36">
        <f t="shared" si="10"/>
        <v>875.09</v>
      </c>
      <c r="K58" s="36">
        <f t="shared" si="10"/>
        <v>875.09</v>
      </c>
      <c r="L58" s="36">
        <f t="shared" si="10"/>
        <v>875.09</v>
      </c>
      <c r="M58" s="36">
        <f t="shared" si="10"/>
        <v>875.88</v>
      </c>
      <c r="N58" s="36">
        <f t="shared" si="10"/>
        <v>876.47</v>
      </c>
      <c r="O58" s="36">
        <f t="shared" si="10"/>
        <v>877.25</v>
      </c>
      <c r="P58" s="36">
        <f t="shared" si="10"/>
        <v>877.82</v>
      </c>
      <c r="Q58" s="36">
        <f t="shared" si="10"/>
        <v>878.28</v>
      </c>
      <c r="R58" s="36">
        <f t="shared" si="10"/>
        <v>878.28</v>
      </c>
      <c r="S58" s="36">
        <f t="shared" si="10"/>
        <v>878.28</v>
      </c>
      <c r="T58" s="36">
        <f t="shared" si="10"/>
        <v>879.24</v>
      </c>
      <c r="U58" s="36">
        <f t="shared" si="10"/>
        <v>879.82</v>
      </c>
      <c r="V58" s="36">
        <f t="shared" si="9"/>
        <v>880.39</v>
      </c>
      <c r="W58" s="36">
        <f t="shared" si="9"/>
        <v>880.97</v>
      </c>
      <c r="X58" s="36">
        <f t="shared" si="9"/>
        <v>880.97</v>
      </c>
      <c r="Y58" s="36">
        <f t="shared" si="9"/>
        <v>880.97</v>
      </c>
      <c r="Z58" s="36">
        <f t="shared" si="9"/>
        <v>880.97</v>
      </c>
      <c r="AA58" s="36">
        <f t="shared" si="9"/>
        <v>882.45</v>
      </c>
      <c r="AB58" s="36">
        <f t="shared" si="8"/>
        <v>883.04</v>
      </c>
      <c r="AC58" s="36">
        <f t="shared" si="8"/>
        <v>883.64</v>
      </c>
      <c r="AD58" s="36">
        <f t="shared" si="8"/>
        <v>884.23</v>
      </c>
      <c r="AE58" s="36">
        <f t="shared" si="8"/>
        <v>884.82</v>
      </c>
      <c r="AF58" s="36">
        <f t="shared" si="8"/>
        <v>884.82</v>
      </c>
      <c r="AG58" s="36">
        <f t="shared" si="8"/>
        <v>884.82</v>
      </c>
      <c r="AH58" s="36">
        <f t="shared" si="8"/>
        <v>885.69</v>
      </c>
      <c r="AI58" s="36">
        <f t="shared" si="8"/>
        <v>886.28</v>
      </c>
      <c r="AJ58" s="36">
        <f t="shared" si="8"/>
        <v>886.28</v>
      </c>
    </row>
    <row r="59" spans="1:36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6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6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6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6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18787.200000000303</v>
      </c>
      <c r="H72" s="21">
        <f t="shared" ref="H72:AJ72" si="11">(H33-G33)*$D$72</f>
        <v>0</v>
      </c>
      <c r="I72" s="21">
        <f t="shared" si="11"/>
        <v>-614006.4000000013</v>
      </c>
      <c r="J72" s="21">
        <f t="shared" si="11"/>
        <v>657161.60000000091</v>
      </c>
      <c r="K72" s="21">
        <f t="shared" si="11"/>
        <v>0</v>
      </c>
      <c r="L72" s="21">
        <f t="shared" si="11"/>
        <v>0</v>
      </c>
      <c r="M72" s="21">
        <f t="shared" si="11"/>
        <v>14326.399999999558</v>
      </c>
      <c r="N72" s="21">
        <f t="shared" si="11"/>
        <v>13612.799999999697</v>
      </c>
      <c r="O72" s="21">
        <f t="shared" si="11"/>
        <v>16755.199999999604</v>
      </c>
      <c r="P72" s="21">
        <f t="shared" si="11"/>
        <v>11539.199999999255</v>
      </c>
      <c r="Q72" s="21">
        <f t="shared" si="11"/>
        <v>8451.2000000016997</v>
      </c>
      <c r="R72" s="21">
        <f t="shared" si="11"/>
        <v>0</v>
      </c>
      <c r="S72" s="21">
        <f t="shared" si="11"/>
        <v>0</v>
      </c>
      <c r="T72" s="21">
        <f t="shared" si="11"/>
        <v>14576.000000000931</v>
      </c>
      <c r="U72" s="21">
        <f t="shared" si="11"/>
        <v>12800</v>
      </c>
      <c r="V72" s="21">
        <f t="shared" si="11"/>
        <v>12508.799999998882</v>
      </c>
      <c r="W72" s="21">
        <f t="shared" si="11"/>
        <v>12483.199999999488</v>
      </c>
      <c r="X72" s="21">
        <f t="shared" si="11"/>
        <v>0</v>
      </c>
      <c r="Y72" s="21">
        <f t="shared" si="11"/>
        <v>0</v>
      </c>
      <c r="Z72" s="21">
        <f t="shared" si="11"/>
        <v>0</v>
      </c>
      <c r="AA72" s="21">
        <f t="shared" si="11"/>
        <v>22595.199999999022</v>
      </c>
      <c r="AB72" s="21">
        <f t="shared" si="11"/>
        <v>12876.800000001094</v>
      </c>
      <c r="AC72" s="21">
        <f t="shared" si="11"/>
        <v>12236.799999998766</v>
      </c>
      <c r="AD72" s="21">
        <f t="shared" si="11"/>
        <v>11734.400000001187</v>
      </c>
      <c r="AE72" s="21">
        <f t="shared" si="11"/>
        <v>10867.199999999139</v>
      </c>
      <c r="AF72" s="21">
        <f t="shared" si="11"/>
        <v>0</v>
      </c>
      <c r="AG72" s="21">
        <f t="shared" si="11"/>
        <v>0</v>
      </c>
      <c r="AH72" s="21">
        <f t="shared" si="11"/>
        <v>12569.599999999627</v>
      </c>
      <c r="AI72" s="21">
        <f t="shared" si="11"/>
        <v>12076.800000001094</v>
      </c>
      <c r="AJ72" s="21">
        <f t="shared" si="11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12">(G34-F34)*$D$73</f>
        <v>3571.1999999999534</v>
      </c>
      <c r="H73" s="21">
        <f t="shared" si="12"/>
        <v>1955.2000000003318</v>
      </c>
      <c r="I73" s="21">
        <f t="shared" si="12"/>
        <v>-387.20000000030268</v>
      </c>
      <c r="J73" s="21">
        <f t="shared" si="12"/>
        <v>7462.4000000003434</v>
      </c>
      <c r="K73" s="21">
        <f t="shared" si="12"/>
        <v>0</v>
      </c>
      <c r="L73" s="21">
        <f t="shared" si="12"/>
        <v>0</v>
      </c>
      <c r="M73" s="21">
        <f t="shared" si="12"/>
        <v>1651.1999999995169</v>
      </c>
      <c r="N73" s="21">
        <f t="shared" si="12"/>
        <v>2259.2000000004191</v>
      </c>
      <c r="O73" s="21">
        <f t="shared" si="12"/>
        <v>2198.399999999674</v>
      </c>
      <c r="P73" s="21">
        <f t="shared" si="12"/>
        <v>2835.1999999998952</v>
      </c>
      <c r="Q73" s="21">
        <f t="shared" si="12"/>
        <v>2259.2000000004191</v>
      </c>
      <c r="R73" s="21">
        <f t="shared" si="12"/>
        <v>0</v>
      </c>
      <c r="S73" s="21">
        <f t="shared" si="12"/>
        <v>0</v>
      </c>
      <c r="T73" s="21">
        <f t="shared" si="12"/>
        <v>3068.7999999994645</v>
      </c>
      <c r="U73" s="21">
        <f t="shared" si="12"/>
        <v>2422.4000000001979</v>
      </c>
      <c r="V73" s="21">
        <f t="shared" si="12"/>
        <v>2828.8000000000466</v>
      </c>
      <c r="W73" s="21">
        <f t="shared" si="12"/>
        <v>2326.4000000002852</v>
      </c>
      <c r="X73" s="21">
        <f t="shared" si="12"/>
        <v>0</v>
      </c>
      <c r="Y73" s="21">
        <f t="shared" si="12"/>
        <v>0</v>
      </c>
      <c r="Z73" s="21">
        <f t="shared" si="12"/>
        <v>0</v>
      </c>
      <c r="AA73" s="21">
        <f t="shared" si="12"/>
        <v>4351.9999999996799</v>
      </c>
      <c r="AB73" s="21">
        <f t="shared" si="12"/>
        <v>2851.2000000002445</v>
      </c>
      <c r="AC73" s="21">
        <f t="shared" si="12"/>
        <v>2105.5999999996857</v>
      </c>
      <c r="AD73" s="21">
        <f t="shared" si="12"/>
        <v>2761.6000000001804</v>
      </c>
      <c r="AE73" s="21">
        <f t="shared" si="12"/>
        <v>2169.5999999996275</v>
      </c>
      <c r="AF73" s="21">
        <f t="shared" si="12"/>
        <v>0</v>
      </c>
      <c r="AG73" s="21">
        <f t="shared" si="12"/>
        <v>0</v>
      </c>
      <c r="AH73" s="21">
        <f t="shared" si="12"/>
        <v>2649.6000000006461</v>
      </c>
      <c r="AI73" s="21">
        <f t="shared" si="12"/>
        <v>2511.9999999995343</v>
      </c>
      <c r="AJ73" s="21">
        <f t="shared" si="12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13">(G35-F35)*$D$74</f>
        <v>21000</v>
      </c>
      <c r="H74" s="21">
        <f t="shared" si="13"/>
        <v>14000</v>
      </c>
      <c r="I74" s="21">
        <f t="shared" si="13"/>
        <v>16000</v>
      </c>
      <c r="J74" s="21">
        <f t="shared" si="13"/>
        <v>22000</v>
      </c>
      <c r="K74" s="21">
        <f t="shared" si="13"/>
        <v>0</v>
      </c>
      <c r="L74" s="21">
        <f t="shared" si="13"/>
        <v>0</v>
      </c>
      <c r="M74" s="21">
        <f t="shared" si="13"/>
        <v>15000</v>
      </c>
      <c r="N74" s="21">
        <f t="shared" si="13"/>
        <v>16000</v>
      </c>
      <c r="O74" s="21">
        <f t="shared" si="13"/>
        <v>18000</v>
      </c>
      <c r="P74" s="21">
        <f t="shared" si="13"/>
        <v>14000</v>
      </c>
      <c r="Q74" s="21">
        <f t="shared" si="13"/>
        <v>11000</v>
      </c>
      <c r="R74" s="21">
        <f t="shared" si="13"/>
        <v>0</v>
      </c>
      <c r="S74" s="21">
        <f t="shared" si="13"/>
        <v>0</v>
      </c>
      <c r="T74" s="21">
        <f t="shared" si="13"/>
        <v>17000</v>
      </c>
      <c r="U74" s="21">
        <f t="shared" si="13"/>
        <v>18000</v>
      </c>
      <c r="V74" s="21">
        <f t="shared" si="13"/>
        <v>0</v>
      </c>
      <c r="W74" s="21">
        <f t="shared" si="13"/>
        <v>27000</v>
      </c>
      <c r="X74" s="21">
        <f t="shared" si="13"/>
        <v>0</v>
      </c>
      <c r="Y74" s="21">
        <f t="shared" si="13"/>
        <v>0</v>
      </c>
      <c r="Z74" s="21">
        <f t="shared" si="13"/>
        <v>0</v>
      </c>
      <c r="AA74" s="21">
        <f t="shared" si="13"/>
        <v>26000</v>
      </c>
      <c r="AB74" s="21">
        <f t="shared" si="13"/>
        <v>15000</v>
      </c>
      <c r="AC74" s="21">
        <f t="shared" si="13"/>
        <v>14000</v>
      </c>
      <c r="AD74" s="21">
        <f t="shared" si="13"/>
        <v>15000</v>
      </c>
      <c r="AE74" s="21">
        <f t="shared" si="13"/>
        <v>12000</v>
      </c>
      <c r="AF74" s="21">
        <f t="shared" si="13"/>
        <v>0</v>
      </c>
      <c r="AG74" s="21">
        <f t="shared" si="13"/>
        <v>0</v>
      </c>
      <c r="AH74" s="21">
        <f t="shared" si="13"/>
        <v>15000</v>
      </c>
      <c r="AI74" s="21">
        <f t="shared" si="13"/>
        <v>15000</v>
      </c>
      <c r="AJ74" s="21">
        <f t="shared" si="13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4">(G36-F36)*$D$75</f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 t="shared" si="14"/>
        <v>0</v>
      </c>
      <c r="W75" s="21">
        <f t="shared" si="14"/>
        <v>0</v>
      </c>
      <c r="X75" s="21">
        <f t="shared" si="14"/>
        <v>0</v>
      </c>
      <c r="Y75" s="21">
        <f t="shared" si="14"/>
        <v>0</v>
      </c>
      <c r="Z75" s="21">
        <f t="shared" si="14"/>
        <v>0</v>
      </c>
      <c r="AA75" s="21">
        <f t="shared" si="14"/>
        <v>0</v>
      </c>
      <c r="AB75" s="21">
        <f t="shared" si="14"/>
        <v>0</v>
      </c>
      <c r="AC75" s="21">
        <f t="shared" si="14"/>
        <v>0</v>
      </c>
      <c r="AD75" s="21">
        <f t="shared" si="14"/>
        <v>0</v>
      </c>
      <c r="AE75" s="21">
        <f t="shared" si="14"/>
        <v>0</v>
      </c>
      <c r="AF75" s="21">
        <f t="shared" si="14"/>
        <v>0</v>
      </c>
      <c r="AG75" s="21">
        <f t="shared" si="14"/>
        <v>0</v>
      </c>
      <c r="AH75" s="21">
        <f t="shared" si="14"/>
        <v>0</v>
      </c>
      <c r="AI75" s="21">
        <f t="shared" si="14"/>
        <v>0</v>
      </c>
      <c r="AJ75" s="21">
        <f t="shared" si="14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:O100" si="15">SUM(F101:F102)</f>
        <v>0</v>
      </c>
      <c r="G100" s="22">
        <f t="shared" si="15"/>
        <v>15437.259999999365</v>
      </c>
      <c r="H100" s="22">
        <f t="shared" si="15"/>
        <v>14473.0700000002</v>
      </c>
      <c r="I100" s="22">
        <f t="shared" si="15"/>
        <v>17855.967460000207</v>
      </c>
      <c r="J100" s="22">
        <f t="shared" si="15"/>
        <v>23581.109999999422</v>
      </c>
      <c r="K100" s="22">
        <f t="shared" si="15"/>
        <v>0</v>
      </c>
      <c r="L100" s="22">
        <f t="shared" si="15"/>
        <v>0</v>
      </c>
      <c r="M100" s="22">
        <f t="shared" si="15"/>
        <v>12664.883560000359</v>
      </c>
      <c r="N100" s="22">
        <f t="shared" si="15"/>
        <v>17464.563939999622</v>
      </c>
      <c r="O100" s="22">
        <f t="shared" si="15"/>
        <v>19719.392500000773</v>
      </c>
      <c r="P100" s="22">
        <f t="shared" ref="P100:AJ100" si="16">SUM(P101:P102)</f>
        <v>15525.874999999811</v>
      </c>
      <c r="Q100" s="22">
        <f t="shared" si="16"/>
        <v>11069.520260000125</v>
      </c>
      <c r="R100" s="22">
        <f t="shared" si="16"/>
        <v>0</v>
      </c>
      <c r="S100" s="22">
        <f t="shared" si="16"/>
        <v>0</v>
      </c>
      <c r="T100" s="22">
        <f t="shared" si="16"/>
        <v>12500.722499999278</v>
      </c>
      <c r="U100" s="22">
        <f t="shared" si="16"/>
        <v>16888.582500000535</v>
      </c>
      <c r="V100" s="22">
        <f t="shared" si="16"/>
        <v>13789.074999999793</v>
      </c>
      <c r="W100" s="22">
        <f t="shared" si="16"/>
        <v>-13464.919999999725</v>
      </c>
      <c r="X100" s="22">
        <f t="shared" si="16"/>
        <v>0</v>
      </c>
      <c r="Y100" s="22">
        <f t="shared" si="16"/>
        <v>0</v>
      </c>
      <c r="Z100" s="22">
        <f t="shared" si="16"/>
        <v>0</v>
      </c>
      <c r="AA100" s="22">
        <f t="shared" si="16"/>
        <v>45254.857240000063</v>
      </c>
      <c r="AB100" s="22">
        <f t="shared" si="16"/>
        <v>13765.088639999893</v>
      </c>
      <c r="AC100" s="22">
        <f t="shared" si="16"/>
        <v>12500.649700000458</v>
      </c>
      <c r="AD100" s="22">
        <f t="shared" si="16"/>
        <v>12695.59138000012</v>
      </c>
      <c r="AE100" s="22">
        <f t="shared" si="16"/>
        <v>11487.991399999075</v>
      </c>
      <c r="AF100" s="22">
        <f t="shared" si="16"/>
        <v>0</v>
      </c>
      <c r="AG100" s="22">
        <f t="shared" si="16"/>
        <v>0</v>
      </c>
      <c r="AH100" s="22">
        <f t="shared" si="16"/>
        <v>9202.261379999869</v>
      </c>
      <c r="AI100" s="22">
        <f t="shared" si="16"/>
        <v>12527.207080000782</v>
      </c>
      <c r="AJ100" s="22">
        <f t="shared" si="16"/>
        <v>0</v>
      </c>
      <c r="AK100" s="22">
        <f t="shared" ref="AK100:AK102" si="17">SUM(F100:AJ100)</f>
        <v>294938.74953999999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 t="shared" ref="F101:O101" si="18">SUM(F111,F114:F118)</f>
        <v>0</v>
      </c>
      <c r="G101" s="22">
        <f t="shared" si="18"/>
        <v>9248.9483116880401</v>
      </c>
      <c r="H101" s="22">
        <f t="shared" si="18"/>
        <v>9372.5390265488968</v>
      </c>
      <c r="I101" s="22">
        <f t="shared" si="18"/>
        <v>11594.206257961701</v>
      </c>
      <c r="J101" s="22">
        <f t="shared" si="18"/>
        <v>15710.126393442199</v>
      </c>
      <c r="K101" s="22">
        <f t="shared" si="18"/>
        <v>0</v>
      </c>
      <c r="L101" s="22">
        <f t="shared" si="18"/>
        <v>0</v>
      </c>
      <c r="M101" s="22">
        <f t="shared" si="18"/>
        <v>8338.9236206901478</v>
      </c>
      <c r="N101" s="22">
        <f t="shared" si="18"/>
        <v>11491.907551546057</v>
      </c>
      <c r="O101" s="22">
        <f t="shared" si="18"/>
        <v>12678.862624611138</v>
      </c>
      <c r="P101" s="22">
        <f t="shared" ref="P101:AJ101" si="19">SUM(P111,P114:P118)</f>
        <v>10412.217857142714</v>
      </c>
      <c r="Q101" s="22">
        <f t="shared" si="19"/>
        <v>7328.4542525773159</v>
      </c>
      <c r="R101" s="22">
        <f t="shared" si="19"/>
        <v>0</v>
      </c>
      <c r="S101" s="22">
        <f t="shared" si="19"/>
        <v>0</v>
      </c>
      <c r="T101" s="22">
        <f t="shared" si="19"/>
        <v>7612.883516948561</v>
      </c>
      <c r="U101" s="22">
        <f t="shared" si="19"/>
        <v>10891.082500000452</v>
      </c>
      <c r="V101" s="22">
        <f t="shared" si="19"/>
        <v>10643.51161971834</v>
      </c>
      <c r="W101" s="22">
        <f t="shared" si="19"/>
        <v>-14593.98168549058</v>
      </c>
      <c r="X101" s="22">
        <f t="shared" si="19"/>
        <v>0</v>
      </c>
      <c r="Y101" s="22">
        <f t="shared" si="19"/>
        <v>0</v>
      </c>
      <c r="Z101" s="22">
        <f t="shared" si="19"/>
        <v>0</v>
      </c>
      <c r="AA101" s="22">
        <f t="shared" si="19"/>
        <v>40336.781970317294</v>
      </c>
      <c r="AB101" s="22">
        <f t="shared" si="19"/>
        <v>11658.674651162622</v>
      </c>
      <c r="AC101" s="22">
        <f t="shared" si="19"/>
        <v>9858.2609057977133</v>
      </c>
      <c r="AD101" s="22">
        <f t="shared" si="19"/>
        <v>10448.411722614899</v>
      </c>
      <c r="AE101" s="22">
        <f t="shared" si="19"/>
        <v>7982.3964285706988</v>
      </c>
      <c r="AF101" s="22">
        <f t="shared" si="19"/>
        <v>0</v>
      </c>
      <c r="AG101" s="22">
        <f t="shared" si="19"/>
        <v>0</v>
      </c>
      <c r="AH101" s="22">
        <f t="shared" si="19"/>
        <v>5409.2559351141072</v>
      </c>
      <c r="AI101" s="22">
        <f t="shared" si="19"/>
        <v>9804.4638888898189</v>
      </c>
      <c r="AJ101" s="22">
        <f t="shared" si="19"/>
        <v>0</v>
      </c>
      <c r="AK101" s="22">
        <f t="shared" si="17"/>
        <v>206227.92734985214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 t="shared" ref="F102:O102" si="20">SUM(F121:F128)</f>
        <v>0</v>
      </c>
      <c r="G102" s="22">
        <f t="shared" si="20"/>
        <v>6188.3116883113253</v>
      </c>
      <c r="H102" s="22">
        <f t="shared" si="20"/>
        <v>5100.530973451303</v>
      </c>
      <c r="I102" s="22">
        <f t="shared" si="20"/>
        <v>6261.7612020385059</v>
      </c>
      <c r="J102" s="22">
        <f t="shared" si="20"/>
        <v>7870.9836065572226</v>
      </c>
      <c r="K102" s="22">
        <f t="shared" si="20"/>
        <v>0</v>
      </c>
      <c r="L102" s="22">
        <f t="shared" si="20"/>
        <v>0</v>
      </c>
      <c r="M102" s="22">
        <f t="shared" si="20"/>
        <v>4325.9599393102098</v>
      </c>
      <c r="N102" s="22">
        <f t="shared" si="20"/>
        <v>5972.6563884535663</v>
      </c>
      <c r="O102" s="22">
        <f t="shared" si="20"/>
        <v>7040.529875389635</v>
      </c>
      <c r="P102" s="22">
        <f t="shared" ref="P102:AJ102" si="21">SUM(P121:P128)</f>
        <v>5113.6571428570969</v>
      </c>
      <c r="Q102" s="22">
        <f t="shared" si="21"/>
        <v>3741.066007422809</v>
      </c>
      <c r="R102" s="22">
        <f t="shared" si="21"/>
        <v>0</v>
      </c>
      <c r="S102" s="22">
        <f t="shared" si="21"/>
        <v>0</v>
      </c>
      <c r="T102" s="22">
        <f t="shared" si="21"/>
        <v>4887.8389830507167</v>
      </c>
      <c r="U102" s="22">
        <f t="shared" si="21"/>
        <v>5997.5000000000837</v>
      </c>
      <c r="V102" s="22">
        <f t="shared" si="21"/>
        <v>3145.5633802814536</v>
      </c>
      <c r="W102" s="22">
        <f t="shared" si="21"/>
        <v>1129.0616854908549</v>
      </c>
      <c r="X102" s="22">
        <f t="shared" si="21"/>
        <v>0</v>
      </c>
      <c r="Y102" s="22">
        <f t="shared" si="21"/>
        <v>0</v>
      </c>
      <c r="Z102" s="22">
        <f t="shared" si="21"/>
        <v>0</v>
      </c>
      <c r="AA102" s="22">
        <f t="shared" si="21"/>
        <v>4918.0752696827712</v>
      </c>
      <c r="AB102" s="22">
        <f t="shared" si="21"/>
        <v>2106.4139888372692</v>
      </c>
      <c r="AC102" s="22">
        <f t="shared" si="21"/>
        <v>2642.388794202745</v>
      </c>
      <c r="AD102" s="22">
        <f t="shared" si="21"/>
        <v>2247.1796573852207</v>
      </c>
      <c r="AE102" s="22">
        <f t="shared" si="21"/>
        <v>3505.594971428377</v>
      </c>
      <c r="AF102" s="22">
        <f t="shared" si="21"/>
        <v>0</v>
      </c>
      <c r="AG102" s="22">
        <f t="shared" si="21"/>
        <v>0</v>
      </c>
      <c r="AH102" s="22">
        <f t="shared" si="21"/>
        <v>3793.0054448857609</v>
      </c>
      <c r="AI102" s="22">
        <f t="shared" si="21"/>
        <v>2722.7431911109625</v>
      </c>
      <c r="AJ102" s="22">
        <f t="shared" si="21"/>
        <v>0</v>
      </c>
      <c r="AK102" s="22">
        <f t="shared" si="17"/>
        <v>88710.822190147897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22">((G33+G34)-(F33+F34))*$D$107</f>
        <v>22358.400000000256</v>
      </c>
      <c r="H107" s="27">
        <f t="shared" si="22"/>
        <v>1955.1999999996042</v>
      </c>
      <c r="I107" s="27">
        <f t="shared" si="22"/>
        <v>-614393.60000000161</v>
      </c>
      <c r="J107" s="27">
        <f t="shared" si="22"/>
        <v>664624.00000000198</v>
      </c>
      <c r="K107" s="27">
        <f t="shared" si="22"/>
        <v>0</v>
      </c>
      <c r="L107" s="27">
        <f t="shared" si="22"/>
        <v>0</v>
      </c>
      <c r="M107" s="27">
        <f t="shared" si="22"/>
        <v>15977.599999998347</v>
      </c>
      <c r="N107" s="27">
        <f t="shared" si="22"/>
        <v>15872.000000000116</v>
      </c>
      <c r="O107" s="27">
        <f t="shared" si="22"/>
        <v>18953.599999999278</v>
      </c>
      <c r="P107" s="27">
        <f t="shared" si="22"/>
        <v>14374.399999997695</v>
      </c>
      <c r="Q107" s="27">
        <f t="shared" si="22"/>
        <v>10710.400000005029</v>
      </c>
      <c r="R107" s="27">
        <f t="shared" si="22"/>
        <v>0</v>
      </c>
      <c r="S107" s="27">
        <f t="shared" si="22"/>
        <v>0</v>
      </c>
      <c r="T107" s="27">
        <f t="shared" si="22"/>
        <v>17644.799999997485</v>
      </c>
      <c r="U107" s="27">
        <f t="shared" si="22"/>
        <v>15222.400000001653</v>
      </c>
      <c r="V107" s="27">
        <f t="shared" si="22"/>
        <v>15337.599999998929</v>
      </c>
      <c r="W107" s="27">
        <f t="shared" si="22"/>
        <v>14809.599999999045</v>
      </c>
      <c r="X107" s="27">
        <f t="shared" si="22"/>
        <v>0</v>
      </c>
      <c r="Y107" s="27">
        <f t="shared" si="22"/>
        <v>0</v>
      </c>
      <c r="Z107" s="27">
        <f t="shared" si="22"/>
        <v>0</v>
      </c>
      <c r="AA107" s="27">
        <f t="shared" si="22"/>
        <v>26947.200000000885</v>
      </c>
      <c r="AB107" s="27">
        <f t="shared" si="22"/>
        <v>15727.999999999884</v>
      </c>
      <c r="AC107" s="27">
        <f t="shared" si="22"/>
        <v>14342.399999996996</v>
      </c>
      <c r="AD107" s="27">
        <f t="shared" si="22"/>
        <v>14496.000000002095</v>
      </c>
      <c r="AE107" s="27">
        <f t="shared" si="22"/>
        <v>13036.799999998766</v>
      </c>
      <c r="AF107" s="27">
        <f t="shared" si="22"/>
        <v>0</v>
      </c>
      <c r="AG107" s="27">
        <f t="shared" si="22"/>
        <v>0</v>
      </c>
      <c r="AH107" s="27">
        <f t="shared" si="22"/>
        <v>15219.200000001001</v>
      </c>
      <c r="AI107" s="27">
        <f t="shared" si="22"/>
        <v>14588.800000000629</v>
      </c>
      <c r="AJ107" s="27">
        <f t="shared" si="22"/>
        <v>0</v>
      </c>
      <c r="AK107" s="27">
        <f>SUM(F107:AJ107)</f>
        <v>327804.79999999807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23">(G37-F37)*$D$108</f>
        <v>1500</v>
      </c>
      <c r="H108" s="27">
        <f t="shared" si="23"/>
        <v>1800.0000000001819</v>
      </c>
      <c r="I108" s="27">
        <f t="shared" si="23"/>
        <v>2699.9999999998181</v>
      </c>
      <c r="J108" s="27">
        <f t="shared" si="23"/>
        <v>3500</v>
      </c>
      <c r="K108" s="27">
        <f t="shared" si="23"/>
        <v>0</v>
      </c>
      <c r="L108" s="27">
        <f t="shared" si="23"/>
        <v>0</v>
      </c>
      <c r="M108" s="27">
        <f t="shared" si="23"/>
        <v>1900.0000000000909</v>
      </c>
      <c r="N108" s="27">
        <f t="shared" si="23"/>
        <v>2500</v>
      </c>
      <c r="O108" s="27">
        <f t="shared" si="23"/>
        <v>2599.9999999999091</v>
      </c>
      <c r="P108" s="27">
        <f t="shared" si="23"/>
        <v>2700.0000000002728</v>
      </c>
      <c r="Q108" s="27">
        <f t="shared" si="23"/>
        <v>1599.9999999999091</v>
      </c>
      <c r="R108" s="27">
        <f t="shared" si="23"/>
        <v>0</v>
      </c>
      <c r="S108" s="27">
        <f t="shared" si="23"/>
        <v>0</v>
      </c>
      <c r="T108" s="27">
        <f t="shared" si="23"/>
        <v>1199.9999999998181</v>
      </c>
      <c r="U108" s="27">
        <f t="shared" si="23"/>
        <v>2400.0000000000909</v>
      </c>
      <c r="V108" s="27">
        <f t="shared" si="23"/>
        <v>2400.0000000000909</v>
      </c>
      <c r="W108" s="27">
        <f t="shared" si="23"/>
        <v>-23500</v>
      </c>
      <c r="X108" s="27">
        <f t="shared" si="23"/>
        <v>0</v>
      </c>
      <c r="Y108" s="27">
        <f t="shared" si="23"/>
        <v>0</v>
      </c>
      <c r="Z108" s="27">
        <f t="shared" si="23"/>
        <v>0</v>
      </c>
      <c r="AA108" s="27">
        <f t="shared" si="23"/>
        <v>28199.999999999818</v>
      </c>
      <c r="AB108" s="27">
        <f t="shared" si="23"/>
        <v>3000</v>
      </c>
      <c r="AC108" s="27">
        <f t="shared" si="23"/>
        <v>2200.0000000002728</v>
      </c>
      <c r="AD108" s="27">
        <f t="shared" si="23"/>
        <v>2400.0000000000909</v>
      </c>
      <c r="AE108" s="27">
        <f t="shared" si="23"/>
        <v>1699.9999999998181</v>
      </c>
      <c r="AF108" s="27">
        <f t="shared" si="23"/>
        <v>0</v>
      </c>
      <c r="AG108" s="27">
        <f t="shared" si="23"/>
        <v>0</v>
      </c>
      <c r="AH108" s="27">
        <f t="shared" si="23"/>
        <v>699.9999999998181</v>
      </c>
      <c r="AI108" s="27">
        <f t="shared" si="23"/>
        <v>2300.0000000001819</v>
      </c>
      <c r="AJ108" s="27">
        <f t="shared" si="23"/>
        <v>0</v>
      </c>
      <c r="AK108" s="27">
        <f t="shared" ref="AK108:AK130" si="24">SUM(F108:AJ108)</f>
        <v>43800.000000000182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25">SUM(G111:G118)</f>
        <v>9328.9483116880238</v>
      </c>
      <c r="H109" s="27">
        <f t="shared" si="25"/>
        <v>9422.5390265489077</v>
      </c>
      <c r="I109" s="27">
        <f t="shared" si="25"/>
        <v>11694.206257961698</v>
      </c>
      <c r="J109" s="27">
        <f t="shared" si="25"/>
        <v>15870.126393442195</v>
      </c>
      <c r="K109" s="27">
        <f t="shared" si="25"/>
        <v>0</v>
      </c>
      <c r="L109" s="27">
        <f t="shared" si="25"/>
        <v>0</v>
      </c>
      <c r="M109" s="27">
        <f t="shared" si="25"/>
        <v>8358.9236206901587</v>
      </c>
      <c r="N109" s="27">
        <f t="shared" si="25"/>
        <v>11601.907551546043</v>
      </c>
      <c r="O109" s="27">
        <f t="shared" si="25"/>
        <v>12818.862624611153</v>
      </c>
      <c r="P109" s="27">
        <f t="shared" si="25"/>
        <v>10502.217857142718</v>
      </c>
      <c r="Q109" s="27">
        <f t="shared" si="25"/>
        <v>7378.4542525772986</v>
      </c>
      <c r="R109" s="27">
        <f t="shared" si="25"/>
        <v>0</v>
      </c>
      <c r="S109" s="27">
        <f t="shared" si="25"/>
        <v>0</v>
      </c>
      <c r="T109" s="27">
        <f t="shared" si="25"/>
        <v>7642.8835169485628</v>
      </c>
      <c r="U109" s="27">
        <f t="shared" si="25"/>
        <v>11001.082500000464</v>
      </c>
      <c r="V109" s="27">
        <f t="shared" si="25"/>
        <v>10743.511619718334</v>
      </c>
      <c r="W109" s="27">
        <f t="shared" si="25"/>
        <v>-14593.98168549058</v>
      </c>
      <c r="X109" s="27">
        <f t="shared" si="25"/>
        <v>0</v>
      </c>
      <c r="Y109" s="27">
        <f t="shared" si="25"/>
        <v>0</v>
      </c>
      <c r="Z109" s="27">
        <f t="shared" si="25"/>
        <v>0</v>
      </c>
      <c r="AA109" s="27">
        <f t="shared" si="25"/>
        <v>40576.781970317301</v>
      </c>
      <c r="AB109" s="27">
        <f t="shared" si="25"/>
        <v>11758.674651162615</v>
      </c>
      <c r="AC109" s="27">
        <f t="shared" si="25"/>
        <v>9978.260905797717</v>
      </c>
      <c r="AD109" s="27">
        <f t="shared" si="25"/>
        <v>10548.411722614896</v>
      </c>
      <c r="AE109" s="27">
        <f t="shared" si="25"/>
        <v>8062.3964285707116</v>
      </c>
      <c r="AF109" s="27">
        <f t="shared" si="25"/>
        <v>0</v>
      </c>
      <c r="AG109" s="27">
        <f t="shared" si="25"/>
        <v>0</v>
      </c>
      <c r="AH109" s="27">
        <f t="shared" si="25"/>
        <v>5489.2559351140917</v>
      </c>
      <c r="AI109" s="27">
        <f t="shared" si="25"/>
        <v>9914.4638888898335</v>
      </c>
      <c r="AJ109" s="27">
        <f t="shared" si="25"/>
        <v>0</v>
      </c>
      <c r="AK109" s="27">
        <f t="shared" si="24"/>
        <v>208097.92734985217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24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6">IF(F135=0,((F37-E37))*$D$111,(((F37-E37)*0.8))*$D$111)</f>
        <v>0</v>
      </c>
      <c r="G111" s="27">
        <f t="shared" si="26"/>
        <v>1500</v>
      </c>
      <c r="H111" s="27">
        <f t="shared" si="26"/>
        <v>1800.0000000001819</v>
      </c>
      <c r="I111" s="27">
        <f t="shared" si="26"/>
        <v>2699.9999999998181</v>
      </c>
      <c r="J111" s="27">
        <f t="shared" si="26"/>
        <v>3500</v>
      </c>
      <c r="K111" s="27">
        <f t="shared" si="26"/>
        <v>0</v>
      </c>
      <c r="L111" s="27">
        <f t="shared" si="26"/>
        <v>0</v>
      </c>
      <c r="M111" s="27">
        <f t="shared" si="26"/>
        <v>1900.0000000000909</v>
      </c>
      <c r="N111" s="27">
        <f t="shared" si="26"/>
        <v>2500</v>
      </c>
      <c r="O111" s="27">
        <f t="shared" si="26"/>
        <v>2599.9999999999091</v>
      </c>
      <c r="P111" s="27">
        <f t="shared" si="26"/>
        <v>2700.0000000002728</v>
      </c>
      <c r="Q111" s="27">
        <f t="shared" si="26"/>
        <v>1599.9999999999091</v>
      </c>
      <c r="R111" s="27">
        <f t="shared" si="26"/>
        <v>0</v>
      </c>
      <c r="S111" s="27">
        <f t="shared" si="26"/>
        <v>0</v>
      </c>
      <c r="T111" s="27">
        <f t="shared" si="26"/>
        <v>1199.9999999998181</v>
      </c>
      <c r="U111" s="27">
        <f t="shared" si="26"/>
        <v>2400.0000000000909</v>
      </c>
      <c r="V111" s="27">
        <f t="shared" si="26"/>
        <v>2400.0000000000909</v>
      </c>
      <c r="W111" s="27">
        <f t="shared" si="26"/>
        <v>-23500</v>
      </c>
      <c r="X111" s="27">
        <f t="shared" si="26"/>
        <v>0</v>
      </c>
      <c r="Y111" s="27">
        <f t="shared" si="26"/>
        <v>0</v>
      </c>
      <c r="Z111" s="27">
        <f t="shared" si="26"/>
        <v>0</v>
      </c>
      <c r="AA111" s="27">
        <f t="shared" si="26"/>
        <v>28199.999999999818</v>
      </c>
      <c r="AB111" s="27">
        <f t="shared" si="26"/>
        <v>3000</v>
      </c>
      <c r="AC111" s="27">
        <f t="shared" si="26"/>
        <v>2200.0000000002728</v>
      </c>
      <c r="AD111" s="27">
        <f t="shared" si="26"/>
        <v>2400.0000000000909</v>
      </c>
      <c r="AE111" s="27">
        <f t="shared" si="26"/>
        <v>1359.9999999998547</v>
      </c>
      <c r="AF111" s="27">
        <f t="shared" si="26"/>
        <v>0</v>
      </c>
      <c r="AG111" s="27">
        <f t="shared" si="26"/>
        <v>0</v>
      </c>
      <c r="AH111" s="27">
        <f t="shared" si="26"/>
        <v>699.9999999998181</v>
      </c>
      <c r="AI111" s="27">
        <f t="shared" si="26"/>
        <v>2300.0000000001819</v>
      </c>
      <c r="AJ111" s="27">
        <f t="shared" si="26"/>
        <v>0</v>
      </c>
      <c r="AK111" s="27">
        <f t="shared" si="24"/>
        <v>43460.000000000218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24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27">(G39-F39)*$D$113</f>
        <v>79.999999999984084</v>
      </c>
      <c r="H113" s="27">
        <f t="shared" si="27"/>
        <v>50.000000000011369</v>
      </c>
      <c r="I113" s="27">
        <f t="shared" si="27"/>
        <v>99.999999999994316</v>
      </c>
      <c r="J113" s="27">
        <f t="shared" si="27"/>
        <v>159.99999999999659</v>
      </c>
      <c r="K113" s="27">
        <f t="shared" si="27"/>
        <v>0</v>
      </c>
      <c r="L113" s="27">
        <f t="shared" si="27"/>
        <v>0</v>
      </c>
      <c r="M113" s="27">
        <f t="shared" si="27"/>
        <v>20.000000000010232</v>
      </c>
      <c r="N113" s="27">
        <f t="shared" si="27"/>
        <v>109.99999999998522</v>
      </c>
      <c r="O113" s="27">
        <f t="shared" si="27"/>
        <v>140.00000000001478</v>
      </c>
      <c r="P113" s="27">
        <f t="shared" si="27"/>
        <v>90.000000000003411</v>
      </c>
      <c r="Q113" s="27">
        <f t="shared" si="27"/>
        <v>49.999999999982947</v>
      </c>
      <c r="R113" s="27">
        <f t="shared" si="27"/>
        <v>0</v>
      </c>
      <c r="S113" s="27">
        <f t="shared" si="27"/>
        <v>0</v>
      </c>
      <c r="T113" s="27">
        <f t="shared" si="27"/>
        <v>30.000000000001137</v>
      </c>
      <c r="U113" s="27">
        <f t="shared" si="27"/>
        <v>110.00000000001364</v>
      </c>
      <c r="V113" s="27">
        <f t="shared" si="27"/>
        <v>99.999999999994316</v>
      </c>
      <c r="W113" s="27">
        <f t="shared" si="27"/>
        <v>0</v>
      </c>
      <c r="X113" s="27">
        <f t="shared" si="27"/>
        <v>0</v>
      </c>
      <c r="Y113" s="27">
        <f t="shared" si="27"/>
        <v>0</v>
      </c>
      <c r="Z113" s="27">
        <f t="shared" si="27"/>
        <v>0</v>
      </c>
      <c r="AA113" s="27">
        <f t="shared" si="27"/>
        <v>240.00000000000909</v>
      </c>
      <c r="AB113" s="27">
        <f t="shared" si="27"/>
        <v>99.999999999994316</v>
      </c>
      <c r="AC113" s="27">
        <f t="shared" si="27"/>
        <v>120.00000000000455</v>
      </c>
      <c r="AD113" s="27">
        <f t="shared" si="27"/>
        <v>99.999999999994316</v>
      </c>
      <c r="AE113" s="27">
        <f t="shared" si="27"/>
        <v>80.000000000012506</v>
      </c>
      <c r="AF113" s="27">
        <f t="shared" si="27"/>
        <v>0</v>
      </c>
      <c r="AG113" s="27">
        <f t="shared" si="27"/>
        <v>0</v>
      </c>
      <c r="AH113" s="27">
        <f t="shared" si="27"/>
        <v>79.999999999984084</v>
      </c>
      <c r="AI113" s="27">
        <f t="shared" si="27"/>
        <v>110.00000000001364</v>
      </c>
      <c r="AJ113" s="27">
        <f t="shared" si="27"/>
        <v>0</v>
      </c>
      <c r="AK113" s="27">
        <f t="shared" si="24"/>
        <v>1870.0000000000045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28">IFERROR(81%*(G44-F44)*$D$114,0)</f>
        <v>2835</v>
      </c>
      <c r="H114" s="27">
        <f t="shared" si="28"/>
        <v>1133.9999999998895</v>
      </c>
      <c r="I114" s="27">
        <f t="shared" si="28"/>
        <v>1296.0000000001107</v>
      </c>
      <c r="J114" s="27">
        <f t="shared" si="28"/>
        <v>1862.9999999999634</v>
      </c>
      <c r="K114" s="27">
        <f t="shared" si="28"/>
        <v>0</v>
      </c>
      <c r="L114" s="27">
        <f t="shared" si="28"/>
        <v>0</v>
      </c>
      <c r="M114" s="27">
        <f t="shared" si="28"/>
        <v>1782.0000000000368</v>
      </c>
      <c r="N114" s="27">
        <f t="shared" si="28"/>
        <v>1295.9999999999263</v>
      </c>
      <c r="O114" s="27">
        <f t="shared" si="28"/>
        <v>1701.0000000001107</v>
      </c>
      <c r="P114" s="27">
        <f t="shared" si="28"/>
        <v>1133.9999999998895</v>
      </c>
      <c r="Q114" s="27">
        <f t="shared" si="28"/>
        <v>972.00000000003695</v>
      </c>
      <c r="R114" s="27">
        <f t="shared" si="28"/>
        <v>0</v>
      </c>
      <c r="S114" s="27">
        <f t="shared" si="28"/>
        <v>0</v>
      </c>
      <c r="T114" s="27">
        <f t="shared" si="28"/>
        <v>2430</v>
      </c>
      <c r="U114" s="27">
        <f t="shared" si="28"/>
        <v>1377.0000000000368</v>
      </c>
      <c r="V114" s="27">
        <f t="shared" si="28"/>
        <v>1295.9999999999263</v>
      </c>
      <c r="W114" s="27">
        <f t="shared" si="28"/>
        <v>1296.0000000001107</v>
      </c>
      <c r="X114" s="27">
        <f t="shared" si="28"/>
        <v>0</v>
      </c>
      <c r="Y114" s="27">
        <f t="shared" si="28"/>
        <v>0</v>
      </c>
      <c r="Z114" s="27">
        <f t="shared" si="28"/>
        <v>0</v>
      </c>
      <c r="AA114" s="27">
        <f t="shared" si="28"/>
        <v>3240</v>
      </c>
      <c r="AB114" s="27">
        <f t="shared" si="28"/>
        <v>1295.9999999999263</v>
      </c>
      <c r="AC114" s="27">
        <f t="shared" si="28"/>
        <v>1215</v>
      </c>
      <c r="AD114" s="27">
        <f t="shared" si="28"/>
        <v>1134.0000000000739</v>
      </c>
      <c r="AE114" s="27">
        <f t="shared" si="28"/>
        <v>810</v>
      </c>
      <c r="AF114" s="27">
        <f t="shared" si="28"/>
        <v>0</v>
      </c>
      <c r="AG114" s="27">
        <f t="shared" si="28"/>
        <v>0</v>
      </c>
      <c r="AH114" s="27">
        <f t="shared" si="28"/>
        <v>2025.0000000000005</v>
      </c>
      <c r="AI114" s="27">
        <f t="shared" si="28"/>
        <v>1052.9999999999634</v>
      </c>
      <c r="AJ114" s="27">
        <f t="shared" si="28"/>
        <v>0</v>
      </c>
      <c r="AK114" s="27">
        <f t="shared" si="24"/>
        <v>31185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29">(G54-F54)*$D$115</f>
        <v>1430.0000000000068</v>
      </c>
      <c r="H115" s="27">
        <f t="shared" si="29"/>
        <v>1639.9999999999864</v>
      </c>
      <c r="I115" s="27">
        <f t="shared" si="29"/>
        <v>1569.9999999999932</v>
      </c>
      <c r="J115" s="27">
        <f t="shared" si="29"/>
        <v>2600.0000000000227</v>
      </c>
      <c r="K115" s="27">
        <f t="shared" si="29"/>
        <v>0</v>
      </c>
      <c r="L115" s="27">
        <f t="shared" si="29"/>
        <v>0</v>
      </c>
      <c r="M115" s="27">
        <f t="shared" si="29"/>
        <v>1149.9999999999773</v>
      </c>
      <c r="N115" s="27">
        <f t="shared" si="29"/>
        <v>1569.9999999999932</v>
      </c>
      <c r="O115" s="27">
        <f t="shared" si="29"/>
        <v>1870.0000000000045</v>
      </c>
      <c r="P115" s="27">
        <f t="shared" si="29"/>
        <v>1310.0000000000023</v>
      </c>
      <c r="Q115" s="27">
        <f t="shared" si="29"/>
        <v>1069.9999999999932</v>
      </c>
      <c r="R115" s="27">
        <f t="shared" si="29"/>
        <v>0</v>
      </c>
      <c r="S115" s="27">
        <f t="shared" si="29"/>
        <v>0</v>
      </c>
      <c r="T115" s="27">
        <f t="shared" si="29"/>
        <v>1060.0000000000023</v>
      </c>
      <c r="U115" s="27">
        <f t="shared" si="29"/>
        <v>1420.0000000000159</v>
      </c>
      <c r="V115" s="27">
        <f t="shared" si="29"/>
        <v>1530.0000000000296</v>
      </c>
      <c r="W115" s="27">
        <f t="shared" si="29"/>
        <v>1509.9999999999909</v>
      </c>
      <c r="X115" s="27">
        <f t="shared" si="29"/>
        <v>0</v>
      </c>
      <c r="Y115" s="27">
        <f t="shared" si="29"/>
        <v>0</v>
      </c>
      <c r="Z115" s="27">
        <f t="shared" si="29"/>
        <v>0</v>
      </c>
      <c r="AA115" s="27">
        <f t="shared" si="29"/>
        <v>2060.0000000000023</v>
      </c>
      <c r="AB115" s="27">
        <f t="shared" si="29"/>
        <v>1500</v>
      </c>
      <c r="AC115" s="27">
        <f t="shared" si="29"/>
        <v>1639.9999999999864</v>
      </c>
      <c r="AD115" s="27">
        <f t="shared" si="29"/>
        <v>1649.9999999999773</v>
      </c>
      <c r="AE115" s="27">
        <f t="shared" si="29"/>
        <v>1620.0000000000045</v>
      </c>
      <c r="AF115" s="27">
        <f t="shared" si="29"/>
        <v>0</v>
      </c>
      <c r="AG115" s="27">
        <f t="shared" si="29"/>
        <v>0</v>
      </c>
      <c r="AH115" s="27">
        <f t="shared" si="29"/>
        <v>939.99999999999773</v>
      </c>
      <c r="AI115" s="27">
        <f t="shared" si="29"/>
        <v>1310.0000000000023</v>
      </c>
      <c r="AJ115" s="27">
        <f t="shared" si="29"/>
        <v>0</v>
      </c>
      <c r="AK115" s="27">
        <f t="shared" si="24"/>
        <v>30449.999999999985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30">(G51-F51)*$D$116</f>
        <v>171.99999999999704</v>
      </c>
      <c r="H116" s="27">
        <f t="shared" si="30"/>
        <v>179.00000000000205</v>
      </c>
      <c r="I116" s="27">
        <f t="shared" si="30"/>
        <v>180.99999999999739</v>
      </c>
      <c r="J116" s="27">
        <f t="shared" si="30"/>
        <v>288.00000000000381</v>
      </c>
      <c r="K116" s="27">
        <f t="shared" si="30"/>
        <v>0</v>
      </c>
      <c r="L116" s="27">
        <f t="shared" si="30"/>
        <v>0</v>
      </c>
      <c r="M116" s="27">
        <f t="shared" si="30"/>
        <v>149.00000000000091</v>
      </c>
      <c r="N116" s="27">
        <f t="shared" si="30"/>
        <v>197.99999999999329</v>
      </c>
      <c r="O116" s="27">
        <f t="shared" si="30"/>
        <v>271.0000000000008</v>
      </c>
      <c r="P116" s="27">
        <f t="shared" si="30"/>
        <v>211.00000000000563</v>
      </c>
      <c r="Q116" s="27">
        <f t="shared" si="30"/>
        <v>140.00000000000057</v>
      </c>
      <c r="R116" s="27">
        <f t="shared" si="30"/>
        <v>0</v>
      </c>
      <c r="S116" s="27">
        <f t="shared" si="30"/>
        <v>0</v>
      </c>
      <c r="T116" s="27">
        <f t="shared" si="30"/>
        <v>142.99999999999358</v>
      </c>
      <c r="U116" s="27">
        <f t="shared" si="30"/>
        <v>194.00000000000261</v>
      </c>
      <c r="V116" s="27">
        <f t="shared" si="30"/>
        <v>177.99999999999727</v>
      </c>
      <c r="W116" s="27">
        <f t="shared" si="30"/>
        <v>179.00000000000205</v>
      </c>
      <c r="X116" s="27">
        <f t="shared" si="30"/>
        <v>0</v>
      </c>
      <c r="Y116" s="27">
        <f t="shared" si="30"/>
        <v>0</v>
      </c>
      <c r="Z116" s="27">
        <f t="shared" si="30"/>
        <v>0</v>
      </c>
      <c r="AA116" s="27">
        <f t="shared" si="30"/>
        <v>294.00000000000404</v>
      </c>
      <c r="AB116" s="27">
        <f t="shared" si="30"/>
        <v>193.99999999999551</v>
      </c>
      <c r="AC116" s="27">
        <f t="shared" si="30"/>
        <v>179.99999999999972</v>
      </c>
      <c r="AD116" s="27">
        <f t="shared" si="30"/>
        <v>176.00000000000193</v>
      </c>
      <c r="AE116" s="27">
        <f t="shared" si="30"/>
        <v>170.00000000000171</v>
      </c>
      <c r="AF116" s="27">
        <f t="shared" si="30"/>
        <v>0</v>
      </c>
      <c r="AG116" s="27">
        <f t="shared" si="30"/>
        <v>0</v>
      </c>
      <c r="AH116" s="27">
        <f t="shared" si="30"/>
        <v>140.99999999999824</v>
      </c>
      <c r="AI116" s="27">
        <f t="shared" si="30"/>
        <v>189.99999999999773</v>
      </c>
      <c r="AJ116" s="27">
        <f t="shared" si="30"/>
        <v>0</v>
      </c>
      <c r="AK116" s="27">
        <f t="shared" si="24"/>
        <v>3827.9999999999959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31">2/8*(G48-F48)</f>
        <v>0.26000000000000512</v>
      </c>
      <c r="H117" s="27">
        <f t="shared" si="31"/>
        <v>6.9999999999993179E-2</v>
      </c>
      <c r="I117" s="27">
        <f t="shared" si="31"/>
        <v>7.2500000000005116E-2</v>
      </c>
      <c r="J117" s="27">
        <f t="shared" si="31"/>
        <v>0.10999999999999943</v>
      </c>
      <c r="K117" s="27">
        <f t="shared" si="31"/>
        <v>0</v>
      </c>
      <c r="L117" s="27">
        <f t="shared" si="31"/>
        <v>0</v>
      </c>
      <c r="M117" s="27">
        <f t="shared" si="31"/>
        <v>0.16499999999999204</v>
      </c>
      <c r="N117" s="27">
        <f t="shared" si="31"/>
        <v>7.2500000000005116E-2</v>
      </c>
      <c r="O117" s="27">
        <f t="shared" si="31"/>
        <v>0.10250000000000625</v>
      </c>
      <c r="P117" s="27">
        <f t="shared" si="31"/>
        <v>7.4999999999988631E-2</v>
      </c>
      <c r="Q117" s="27">
        <f t="shared" si="31"/>
        <v>6.25E-2</v>
      </c>
      <c r="R117" s="27">
        <f t="shared" si="31"/>
        <v>0</v>
      </c>
      <c r="S117" s="27">
        <f t="shared" si="31"/>
        <v>0</v>
      </c>
      <c r="T117" s="27">
        <f t="shared" si="31"/>
        <v>0.2225000000000108</v>
      </c>
      <c r="U117" s="27">
        <f t="shared" si="31"/>
        <v>8.2499999999996021E-2</v>
      </c>
      <c r="V117" s="27">
        <f t="shared" si="31"/>
        <v>7.5000000000002842E-2</v>
      </c>
      <c r="W117" s="27">
        <f t="shared" si="31"/>
        <v>7.9999999999998295E-2</v>
      </c>
      <c r="X117" s="27">
        <f t="shared" si="31"/>
        <v>0</v>
      </c>
      <c r="Y117" s="27">
        <f t="shared" si="31"/>
        <v>0</v>
      </c>
      <c r="Z117" s="27">
        <f t="shared" si="31"/>
        <v>0</v>
      </c>
      <c r="AA117" s="27">
        <f t="shared" si="31"/>
        <v>0.30499999999999261</v>
      </c>
      <c r="AB117" s="27">
        <f t="shared" si="31"/>
        <v>7.000000000000739E-2</v>
      </c>
      <c r="AC117" s="27">
        <f t="shared" si="31"/>
        <v>7.2500000000005116E-2</v>
      </c>
      <c r="AD117" s="27">
        <f t="shared" si="31"/>
        <v>7.2499999999990905E-2</v>
      </c>
      <c r="AE117" s="27">
        <f t="shared" si="31"/>
        <v>7.5000000000002842E-2</v>
      </c>
      <c r="AF117" s="27">
        <f t="shared" si="31"/>
        <v>0</v>
      </c>
      <c r="AG117" s="27">
        <f t="shared" si="31"/>
        <v>0</v>
      </c>
      <c r="AH117" s="27">
        <f t="shared" si="31"/>
        <v>0.20250000000000057</v>
      </c>
      <c r="AI117" s="27">
        <f t="shared" si="31"/>
        <v>7.5000000000002842E-2</v>
      </c>
      <c r="AJ117" s="27">
        <f t="shared" si="31"/>
        <v>0</v>
      </c>
      <c r="AK117" s="27">
        <f t="shared" si="24"/>
        <v>2.3225000000000051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32">IFERROR((F108/(F108+F122))*((F50-E50)*$D$118),0)</f>
        <v>0</v>
      </c>
      <c r="G118" s="27">
        <f t="shared" si="32"/>
        <v>3311.6883116880354</v>
      </c>
      <c r="H118" s="27">
        <f t="shared" si="32"/>
        <v>4619.469026548838</v>
      </c>
      <c r="I118" s="27">
        <f t="shared" si="32"/>
        <v>5847.133757961783</v>
      </c>
      <c r="J118" s="27">
        <f t="shared" si="32"/>
        <v>7459.0163934422071</v>
      </c>
      <c r="K118" s="27">
        <f t="shared" si="32"/>
        <v>0</v>
      </c>
      <c r="L118" s="27">
        <f t="shared" si="32"/>
        <v>0</v>
      </c>
      <c r="M118" s="27">
        <f t="shared" si="32"/>
        <v>3357.7586206900414</v>
      </c>
      <c r="N118" s="27">
        <f t="shared" si="32"/>
        <v>5927.8350515461443</v>
      </c>
      <c r="O118" s="27">
        <f t="shared" si="32"/>
        <v>6236.7601246111135</v>
      </c>
      <c r="P118" s="27">
        <f t="shared" si="32"/>
        <v>5057.1428571425449</v>
      </c>
      <c r="Q118" s="27">
        <f t="shared" si="32"/>
        <v>3546.3917525773759</v>
      </c>
      <c r="R118" s="27">
        <f t="shared" si="32"/>
        <v>0</v>
      </c>
      <c r="S118" s="27">
        <f t="shared" si="32"/>
        <v>0</v>
      </c>
      <c r="T118" s="27">
        <f t="shared" si="32"/>
        <v>2779.6610169487471</v>
      </c>
      <c r="U118" s="27">
        <f t="shared" si="32"/>
        <v>5500.0000000003038</v>
      </c>
      <c r="V118" s="27">
        <f t="shared" si="32"/>
        <v>5239.4366197182953</v>
      </c>
      <c r="W118" s="27">
        <f t="shared" si="32"/>
        <v>5920.9383145093125</v>
      </c>
      <c r="X118" s="27">
        <f t="shared" si="32"/>
        <v>0</v>
      </c>
      <c r="Y118" s="27">
        <f t="shared" si="32"/>
        <v>0</v>
      </c>
      <c r="Z118" s="27">
        <f t="shared" si="32"/>
        <v>0</v>
      </c>
      <c r="AA118" s="27">
        <f t="shared" si="32"/>
        <v>6542.4769703174679</v>
      </c>
      <c r="AB118" s="27">
        <f t="shared" si="32"/>
        <v>5668.6046511627001</v>
      </c>
      <c r="AC118" s="27">
        <f t="shared" si="32"/>
        <v>4623.1884057974539</v>
      </c>
      <c r="AD118" s="27">
        <f t="shared" si="32"/>
        <v>5088.3392226147562</v>
      </c>
      <c r="AE118" s="27">
        <f t="shared" si="32"/>
        <v>4022.3214285708382</v>
      </c>
      <c r="AF118" s="27">
        <f t="shared" si="32"/>
        <v>0</v>
      </c>
      <c r="AG118" s="27">
        <f t="shared" si="32"/>
        <v>0</v>
      </c>
      <c r="AH118" s="27">
        <f t="shared" si="32"/>
        <v>1603.0534351142931</v>
      </c>
      <c r="AI118" s="27">
        <f t="shared" si="32"/>
        <v>4951.3888888896736</v>
      </c>
      <c r="AJ118" s="27">
        <f t="shared" si="32"/>
        <v>0</v>
      </c>
      <c r="AK118" s="27">
        <f t="shared" si="24"/>
        <v>97302.604849851938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24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33">SUM(G121:G128)</f>
        <v>6188.3116883113253</v>
      </c>
      <c r="H120" s="27">
        <f t="shared" si="33"/>
        <v>5100.530973451303</v>
      </c>
      <c r="I120" s="27">
        <f t="shared" si="33"/>
        <v>6261.7612020385059</v>
      </c>
      <c r="J120" s="27">
        <f t="shared" si="33"/>
        <v>7870.9836065572226</v>
      </c>
      <c r="K120" s="27">
        <f t="shared" ref="K120:O120" si="34">SUM(K121:K128)</f>
        <v>0</v>
      </c>
      <c r="L120" s="27">
        <f t="shared" si="34"/>
        <v>0</v>
      </c>
      <c r="M120" s="27">
        <f t="shared" si="34"/>
        <v>4325.9599393102098</v>
      </c>
      <c r="N120" s="27">
        <f t="shared" si="34"/>
        <v>5972.6563884535663</v>
      </c>
      <c r="O120" s="27">
        <f t="shared" si="34"/>
        <v>7040.529875389635</v>
      </c>
      <c r="P120" s="27">
        <f t="shared" si="33"/>
        <v>5113.6571428570969</v>
      </c>
      <c r="Q120" s="27">
        <f t="shared" si="33"/>
        <v>3741.066007422809</v>
      </c>
      <c r="R120" s="27">
        <f t="shared" si="33"/>
        <v>0</v>
      </c>
      <c r="S120" s="27">
        <f t="shared" si="33"/>
        <v>0</v>
      </c>
      <c r="T120" s="27">
        <f t="shared" si="33"/>
        <v>4887.8389830507167</v>
      </c>
      <c r="U120" s="27">
        <f t="shared" si="33"/>
        <v>5997.5000000000837</v>
      </c>
      <c r="V120" s="27">
        <f t="shared" si="33"/>
        <v>3145.5633802814536</v>
      </c>
      <c r="W120" s="27">
        <f t="shared" si="33"/>
        <v>1129.0616854908549</v>
      </c>
      <c r="X120" s="27">
        <f t="shared" si="33"/>
        <v>0</v>
      </c>
      <c r="Y120" s="27">
        <f t="shared" si="33"/>
        <v>0</v>
      </c>
      <c r="Z120" s="27">
        <f t="shared" si="33"/>
        <v>0</v>
      </c>
      <c r="AA120" s="27">
        <f t="shared" si="33"/>
        <v>4918.0752696827712</v>
      </c>
      <c r="AB120" s="27">
        <f t="shared" si="33"/>
        <v>2106.4139888372692</v>
      </c>
      <c r="AC120" s="27">
        <f t="shared" si="33"/>
        <v>2642.388794202745</v>
      </c>
      <c r="AD120" s="27">
        <f t="shared" si="33"/>
        <v>2247.1796573852207</v>
      </c>
      <c r="AE120" s="27">
        <f t="shared" si="33"/>
        <v>3505.594971428377</v>
      </c>
      <c r="AF120" s="27">
        <f t="shared" si="33"/>
        <v>0</v>
      </c>
      <c r="AG120" s="27">
        <f t="shared" si="33"/>
        <v>0</v>
      </c>
      <c r="AH120" s="27">
        <f t="shared" si="33"/>
        <v>3793.0054448857609</v>
      </c>
      <c r="AI120" s="27">
        <f t="shared" si="33"/>
        <v>2722.7431911109625</v>
      </c>
      <c r="AJ120" s="27">
        <f t="shared" si="33"/>
        <v>0</v>
      </c>
      <c r="AK120" s="27">
        <f t="shared" si="24"/>
        <v>88710.822190147897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35">IF(F135=0,((0))*$D$121,(((F37-E37)*0.2)*$D$121))</f>
        <v>0</v>
      </c>
      <c r="G121" s="27">
        <f t="shared" si="35"/>
        <v>0</v>
      </c>
      <c r="H121" s="27">
        <f t="shared" si="35"/>
        <v>0</v>
      </c>
      <c r="I121" s="27">
        <f t="shared" si="35"/>
        <v>0</v>
      </c>
      <c r="J121" s="27">
        <f t="shared" si="35"/>
        <v>0</v>
      </c>
      <c r="K121" s="27">
        <f t="shared" ref="K121" si="36">IF(K135=0,((0))*$D$121,(((K37-J37)*0.2)*$D$121))</f>
        <v>0</v>
      </c>
      <c r="L121" s="27">
        <f t="shared" ref="L121" si="37">IF(L135=0,((0))*$D$121,(((L37-K37)*0.2)*$D$121))</f>
        <v>0</v>
      </c>
      <c r="M121" s="27">
        <f t="shared" ref="M121" si="38">IF(M135=0,((0))*$D$121,(((M37-L37)*0.2)*$D$121))</f>
        <v>0</v>
      </c>
      <c r="N121" s="27">
        <f t="shared" ref="N121" si="39">IF(N135=0,((0))*$D$121,(((N37-M37)*0.2)*$D$121))</f>
        <v>0</v>
      </c>
      <c r="O121" s="27">
        <f t="shared" ref="O121" si="40">IF(O135=0,((0))*$D$121,(((O37-N37)*0.2)*$D$121))</f>
        <v>0</v>
      </c>
      <c r="P121" s="27">
        <f t="shared" si="35"/>
        <v>0</v>
      </c>
      <c r="Q121" s="27">
        <f t="shared" si="35"/>
        <v>0</v>
      </c>
      <c r="R121" s="27">
        <f t="shared" si="35"/>
        <v>0</v>
      </c>
      <c r="S121" s="27">
        <f t="shared" si="35"/>
        <v>0</v>
      </c>
      <c r="T121" s="27">
        <f t="shared" si="35"/>
        <v>0</v>
      </c>
      <c r="U121" s="27">
        <f t="shared" si="35"/>
        <v>0</v>
      </c>
      <c r="V121" s="27">
        <f t="shared" si="35"/>
        <v>0</v>
      </c>
      <c r="W121" s="27">
        <f t="shared" si="35"/>
        <v>0</v>
      </c>
      <c r="X121" s="27">
        <f t="shared" si="35"/>
        <v>0</v>
      </c>
      <c r="Y121" s="27">
        <f t="shared" si="35"/>
        <v>0</v>
      </c>
      <c r="Z121" s="27">
        <f t="shared" si="35"/>
        <v>0</v>
      </c>
      <c r="AA121" s="27">
        <f t="shared" si="35"/>
        <v>0</v>
      </c>
      <c r="AB121" s="27">
        <f t="shared" si="35"/>
        <v>0</v>
      </c>
      <c r="AC121" s="27">
        <f t="shared" si="35"/>
        <v>0</v>
      </c>
      <c r="AD121" s="27">
        <f t="shared" si="35"/>
        <v>0</v>
      </c>
      <c r="AE121" s="27">
        <f t="shared" si="35"/>
        <v>339.99999999996368</v>
      </c>
      <c r="AF121" s="27">
        <f t="shared" si="35"/>
        <v>0</v>
      </c>
      <c r="AG121" s="27">
        <f t="shared" si="35"/>
        <v>0</v>
      </c>
      <c r="AH121" s="27">
        <f t="shared" si="35"/>
        <v>0</v>
      </c>
      <c r="AI121" s="27">
        <f t="shared" si="35"/>
        <v>0</v>
      </c>
      <c r="AJ121" s="27">
        <f t="shared" si="35"/>
        <v>0</v>
      </c>
      <c r="AK121" s="27">
        <f t="shared" si="24"/>
        <v>339.99999999996368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41">(G43-F43)*$D$122</f>
        <v>809.99999999994543</v>
      </c>
      <c r="H122" s="27">
        <f t="shared" si="41"/>
        <v>460.00000000003638</v>
      </c>
      <c r="I122" s="27">
        <f t="shared" si="41"/>
        <v>440.00000000005457</v>
      </c>
      <c r="J122" s="27">
        <f t="shared" si="41"/>
        <v>769.99999999998181</v>
      </c>
      <c r="K122" s="27">
        <f t="shared" ref="K122" si="42">(K43-J43)*$D$122</f>
        <v>0</v>
      </c>
      <c r="L122" s="27">
        <f t="shared" ref="L122" si="43">(L43-K43)*$D$122</f>
        <v>0</v>
      </c>
      <c r="M122" s="27">
        <f t="shared" ref="M122" si="44">(M43-L43)*$D$122</f>
        <v>419.99999999995907</v>
      </c>
      <c r="N122" s="27">
        <f t="shared" ref="N122" si="45">(N43-M43)*$D$122</f>
        <v>409.99999999996817</v>
      </c>
      <c r="O122" s="27">
        <f t="shared" ref="O122" si="46">(O43-N43)*$D$122</f>
        <v>610.00000000001364</v>
      </c>
      <c r="P122" s="27">
        <f t="shared" si="41"/>
        <v>450.00000000004547</v>
      </c>
      <c r="Q122" s="27">
        <f t="shared" si="41"/>
        <v>340.00000000003183</v>
      </c>
      <c r="R122" s="27">
        <f t="shared" si="41"/>
        <v>0</v>
      </c>
      <c r="S122" s="27">
        <f t="shared" si="41"/>
        <v>0</v>
      </c>
      <c r="T122" s="27">
        <f t="shared" si="41"/>
        <v>569.99999999993634</v>
      </c>
      <c r="U122" s="27">
        <f t="shared" si="41"/>
        <v>480.00000000001819</v>
      </c>
      <c r="V122" s="27">
        <f t="shared" si="41"/>
        <v>439.99999999994088</v>
      </c>
      <c r="W122" s="27">
        <f t="shared" si="41"/>
        <v>480.00000000001819</v>
      </c>
      <c r="X122" s="27">
        <f t="shared" si="41"/>
        <v>0</v>
      </c>
      <c r="Y122" s="27">
        <f t="shared" si="41"/>
        <v>0</v>
      </c>
      <c r="Z122" s="27">
        <f t="shared" si="41"/>
        <v>0</v>
      </c>
      <c r="AA122" s="27">
        <f t="shared" si="41"/>
        <v>1110.0000000000136</v>
      </c>
      <c r="AB122" s="27">
        <f t="shared" si="41"/>
        <v>440.00000000005457</v>
      </c>
      <c r="AC122" s="27">
        <f t="shared" si="41"/>
        <v>559.99999999994543</v>
      </c>
      <c r="AD122" s="27">
        <f t="shared" si="41"/>
        <v>430.00000000006366</v>
      </c>
      <c r="AE122" s="27">
        <f t="shared" si="41"/>
        <v>539.99999999996362</v>
      </c>
      <c r="AF122" s="27">
        <f t="shared" si="41"/>
        <v>0</v>
      </c>
      <c r="AG122" s="27">
        <f t="shared" si="41"/>
        <v>0</v>
      </c>
      <c r="AH122" s="27">
        <f t="shared" si="41"/>
        <v>610.00000000001364</v>
      </c>
      <c r="AI122" s="27">
        <f t="shared" si="41"/>
        <v>579.99999999992724</v>
      </c>
      <c r="AJ122" s="27">
        <f t="shared" si="41"/>
        <v>0</v>
      </c>
      <c r="AK122" s="27">
        <f t="shared" si="24"/>
        <v>10949.999999999931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47">(G42-F42)*$D$123</f>
        <v>899.99999999997726</v>
      </c>
      <c r="H123" s="27">
        <f t="shared" si="47"/>
        <v>559.99999999994543</v>
      </c>
      <c r="I123" s="27">
        <f t="shared" si="47"/>
        <v>460.00000000003638</v>
      </c>
      <c r="J123" s="27">
        <f t="shared" si="47"/>
        <v>909.99999999996817</v>
      </c>
      <c r="K123" s="27">
        <f t="shared" ref="K123" si="48">(K42-J42)*$D$123</f>
        <v>0</v>
      </c>
      <c r="L123" s="27">
        <f t="shared" ref="L123" si="49">(L42-K42)*$D$123</f>
        <v>0</v>
      </c>
      <c r="M123" s="27">
        <f t="shared" ref="M123" si="50">(M42-L42)*$D$123</f>
        <v>509.99999999999091</v>
      </c>
      <c r="N123" s="27">
        <f t="shared" ref="N123" si="51">(N42-M42)*$D$123</f>
        <v>540.00000000007731</v>
      </c>
      <c r="O123" s="27">
        <f t="shared" ref="O123" si="52">(O42-N42)*$D$123</f>
        <v>759.99999999999091</v>
      </c>
      <c r="P123" s="27">
        <f t="shared" si="47"/>
        <v>500</v>
      </c>
      <c r="Q123" s="27">
        <f t="shared" si="47"/>
        <v>399.99999999997726</v>
      </c>
      <c r="R123" s="27">
        <f t="shared" si="47"/>
        <v>0</v>
      </c>
      <c r="S123" s="27">
        <f t="shared" si="47"/>
        <v>0</v>
      </c>
      <c r="T123" s="27">
        <f t="shared" si="47"/>
        <v>720.00000000002728</v>
      </c>
      <c r="U123" s="27">
        <f t="shared" si="47"/>
        <v>600.00000000002274</v>
      </c>
      <c r="V123" s="27">
        <f t="shared" si="47"/>
        <v>529.99999999997272</v>
      </c>
      <c r="W123" s="27">
        <f t="shared" si="47"/>
        <v>529.99999999997272</v>
      </c>
      <c r="X123" s="27">
        <f t="shared" si="47"/>
        <v>0</v>
      </c>
      <c r="Y123" s="27">
        <f t="shared" si="47"/>
        <v>0</v>
      </c>
      <c r="Z123" s="27">
        <f t="shared" si="47"/>
        <v>0</v>
      </c>
      <c r="AA123" s="27">
        <f t="shared" si="47"/>
        <v>1200.0000000000455</v>
      </c>
      <c r="AB123" s="27">
        <f t="shared" si="47"/>
        <v>479.9999999999045</v>
      </c>
      <c r="AC123" s="27">
        <f t="shared" si="47"/>
        <v>550.00000000006821</v>
      </c>
      <c r="AD123" s="27">
        <f t="shared" si="47"/>
        <v>539.99999999996362</v>
      </c>
      <c r="AE123" s="27">
        <f t="shared" si="47"/>
        <v>620.00000000000455</v>
      </c>
      <c r="AF123" s="27">
        <f t="shared" si="47"/>
        <v>0</v>
      </c>
      <c r="AG123" s="27">
        <f t="shared" si="47"/>
        <v>0</v>
      </c>
      <c r="AH123" s="27">
        <f t="shared" si="47"/>
        <v>730.00000000001819</v>
      </c>
      <c r="AI123" s="27">
        <f t="shared" si="47"/>
        <v>519.99999999998181</v>
      </c>
      <c r="AJ123" s="27">
        <f t="shared" si="47"/>
        <v>0</v>
      </c>
      <c r="AK123" s="27">
        <f t="shared" si="24"/>
        <v>12559.999999999945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53">(G53-F53)*$D$124</f>
        <v>1909.9999999999682</v>
      </c>
      <c r="H124" s="27">
        <f t="shared" si="53"/>
        <v>2689.9999999999977</v>
      </c>
      <c r="I124" s="27">
        <f t="shared" si="53"/>
        <v>3250</v>
      </c>
      <c r="J124" s="27">
        <f t="shared" si="53"/>
        <v>4220.0000000000273</v>
      </c>
      <c r="K124" s="27">
        <f t="shared" ref="K124" si="54">(K53-J53)*$D$124</f>
        <v>0</v>
      </c>
      <c r="L124" s="27">
        <f t="shared" ref="L124" si="55">(L53-K53)*$D$124</f>
        <v>0</v>
      </c>
      <c r="M124" s="27">
        <f t="shared" ref="M124" si="56">(M53-L53)*$D$124</f>
        <v>1599.9999999999659</v>
      </c>
      <c r="N124" s="27">
        <f t="shared" ref="N124" si="57">(N53-M53)*$D$124</f>
        <v>3670.0000000000159</v>
      </c>
      <c r="O124" s="27">
        <f t="shared" ref="O124" si="58">(O53-N53)*$D$124</f>
        <v>3689.9999999999977</v>
      </c>
      <c r="P124" s="27">
        <f t="shared" si="53"/>
        <v>2949.9999999999886</v>
      </c>
      <c r="Q124" s="27">
        <f t="shared" si="53"/>
        <v>1939.9999999999977</v>
      </c>
      <c r="R124" s="27">
        <f t="shared" si="53"/>
        <v>0</v>
      </c>
      <c r="S124" s="27">
        <f t="shared" si="53"/>
        <v>0</v>
      </c>
      <c r="T124" s="27">
        <f t="shared" si="53"/>
        <v>1610.0000000000136</v>
      </c>
      <c r="U124" s="27">
        <f t="shared" si="53"/>
        <v>3569.9999999999932</v>
      </c>
      <c r="V124" s="27">
        <f t="shared" si="53"/>
        <v>990.00000000000909</v>
      </c>
      <c r="W124" s="27">
        <f t="shared" si="53"/>
        <v>0</v>
      </c>
      <c r="X124" s="27">
        <f t="shared" si="53"/>
        <v>0</v>
      </c>
      <c r="Y124" s="27">
        <f t="shared" si="53"/>
        <v>0</v>
      </c>
      <c r="Z124" s="27">
        <f t="shared" si="53"/>
        <v>0</v>
      </c>
      <c r="AA124" s="27">
        <f t="shared" si="53"/>
        <v>40.000000000020464</v>
      </c>
      <c r="AB124" s="27">
        <f t="shared" si="53"/>
        <v>19.99999999998181</v>
      </c>
      <c r="AC124" s="27">
        <f t="shared" si="53"/>
        <v>9.9999999999909051</v>
      </c>
      <c r="AD124" s="27">
        <f t="shared" si="53"/>
        <v>19.99999999998181</v>
      </c>
      <c r="AE124" s="27">
        <f t="shared" si="53"/>
        <v>20.000000000038654</v>
      </c>
      <c r="AF124" s="27">
        <f t="shared" si="53"/>
        <v>0</v>
      </c>
      <c r="AG124" s="27">
        <f t="shared" si="53"/>
        <v>0</v>
      </c>
      <c r="AH124" s="27">
        <f t="shared" si="53"/>
        <v>50.000000000011369</v>
      </c>
      <c r="AI124" s="27">
        <f t="shared" si="53"/>
        <v>9.9999999999909051</v>
      </c>
      <c r="AJ124" s="27">
        <f t="shared" si="53"/>
        <v>0</v>
      </c>
      <c r="AK124" s="27">
        <f t="shared" si="24"/>
        <v>32259.999999999985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24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59">IFERROR(81%*(G56-F56)*$D$114,0)</f>
        <v>0</v>
      </c>
      <c r="H126" s="27">
        <f t="shared" si="59"/>
        <v>0</v>
      </c>
      <c r="I126" s="27">
        <f t="shared" si="59"/>
        <v>941.39496000000065</v>
      </c>
      <c r="J126" s="27">
        <f t="shared" si="59"/>
        <v>0</v>
      </c>
      <c r="K126" s="27">
        <f t="shared" si="59"/>
        <v>0</v>
      </c>
      <c r="L126" s="27">
        <f t="shared" si="59"/>
        <v>0</v>
      </c>
      <c r="M126" s="27">
        <f t="shared" si="59"/>
        <v>558.71855999999582</v>
      </c>
      <c r="N126" s="27">
        <f t="shared" si="59"/>
        <v>162.99143999999703</v>
      </c>
      <c r="O126" s="27">
        <f t="shared" si="59"/>
        <v>209.79000000000028</v>
      </c>
      <c r="P126" s="27">
        <f t="shared" si="59"/>
        <v>145.80000000000553</v>
      </c>
      <c r="Q126" s="27">
        <f t="shared" si="59"/>
        <v>119.95775999999624</v>
      </c>
      <c r="R126" s="27">
        <f t="shared" si="59"/>
        <v>0</v>
      </c>
      <c r="S126" s="27">
        <f t="shared" si="59"/>
        <v>0</v>
      </c>
      <c r="T126" s="27">
        <f t="shared" si="59"/>
        <v>0</v>
      </c>
      <c r="U126" s="27">
        <f t="shared" si="59"/>
        <v>0</v>
      </c>
      <c r="V126" s="27">
        <f t="shared" si="59"/>
        <v>0</v>
      </c>
      <c r="W126" s="27">
        <f t="shared" si="59"/>
        <v>0</v>
      </c>
      <c r="X126" s="27">
        <f t="shared" si="59"/>
        <v>0</v>
      </c>
      <c r="Y126" s="27">
        <f t="shared" si="59"/>
        <v>0</v>
      </c>
      <c r="Z126" s="27">
        <f t="shared" si="59"/>
        <v>0</v>
      </c>
      <c r="AA126" s="27">
        <f t="shared" si="59"/>
        <v>1395.55224</v>
      </c>
      <c r="AB126" s="27">
        <f t="shared" si="59"/>
        <v>125.01864000000722</v>
      </c>
      <c r="AC126" s="27">
        <f t="shared" si="59"/>
        <v>128.07719999999733</v>
      </c>
      <c r="AD126" s="27">
        <f t="shared" si="59"/>
        <v>128.01887999999494</v>
      </c>
      <c r="AE126" s="27">
        <f t="shared" si="59"/>
        <v>142.91639999999958</v>
      </c>
      <c r="AF126" s="27">
        <f t="shared" si="59"/>
        <v>0</v>
      </c>
      <c r="AG126" s="27">
        <f t="shared" si="59"/>
        <v>0</v>
      </c>
      <c r="AH126" s="27">
        <f t="shared" si="59"/>
        <v>398.55888000000903</v>
      </c>
      <c r="AI126" s="27">
        <f t="shared" si="59"/>
        <v>139.13208000000014</v>
      </c>
      <c r="AJ126" s="27">
        <f t="shared" si="59"/>
        <v>0</v>
      </c>
      <c r="AK126" s="27">
        <f t="shared" si="24"/>
        <v>4595.9270400000041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60">6/8*(G48-F48)*$D$127</f>
        <v>780.00000000001535</v>
      </c>
      <c r="H127" s="27">
        <f t="shared" si="60"/>
        <v>209.99999999997954</v>
      </c>
      <c r="I127" s="27">
        <f t="shared" si="60"/>
        <v>217.50000000001535</v>
      </c>
      <c r="J127" s="27">
        <f t="shared" si="60"/>
        <v>329.99999999999829</v>
      </c>
      <c r="K127" s="27">
        <f t="shared" ref="K127" si="61">6/8*(K48-J48)*$D$127</f>
        <v>0</v>
      </c>
      <c r="L127" s="27">
        <f t="shared" ref="L127" si="62">6/8*(L48-K48)*$D$127</f>
        <v>0</v>
      </c>
      <c r="M127" s="27">
        <f t="shared" ref="M127" si="63">6/8*(M48-L48)*$D$127</f>
        <v>494.99999999997613</v>
      </c>
      <c r="N127" s="27">
        <f t="shared" ref="N127" si="64">6/8*(N48-M48)*$D$127</f>
        <v>217.50000000001535</v>
      </c>
      <c r="O127" s="27">
        <f t="shared" ref="O127" si="65">6/8*(O48-N48)*$D$127</f>
        <v>307.50000000001876</v>
      </c>
      <c r="P127" s="27">
        <f t="shared" si="60"/>
        <v>224.99999999996589</v>
      </c>
      <c r="Q127" s="27">
        <f t="shared" si="60"/>
        <v>187.5</v>
      </c>
      <c r="R127" s="27">
        <f t="shared" si="60"/>
        <v>0</v>
      </c>
      <c r="S127" s="27">
        <f t="shared" si="60"/>
        <v>0</v>
      </c>
      <c r="T127" s="27">
        <f t="shared" si="60"/>
        <v>667.5000000000324</v>
      </c>
      <c r="U127" s="27">
        <f t="shared" si="60"/>
        <v>247.49999999998806</v>
      </c>
      <c r="V127" s="27">
        <f t="shared" si="60"/>
        <v>225.00000000000853</v>
      </c>
      <c r="W127" s="27">
        <f t="shared" si="60"/>
        <v>239.99999999999488</v>
      </c>
      <c r="X127" s="27">
        <f t="shared" si="60"/>
        <v>0</v>
      </c>
      <c r="Y127" s="27">
        <f t="shared" si="60"/>
        <v>0</v>
      </c>
      <c r="Z127" s="27">
        <f t="shared" si="60"/>
        <v>0</v>
      </c>
      <c r="AA127" s="27">
        <f t="shared" si="60"/>
        <v>914.99999999997783</v>
      </c>
      <c r="AB127" s="27">
        <f t="shared" si="60"/>
        <v>210.00000000002217</v>
      </c>
      <c r="AC127" s="27">
        <f t="shared" si="60"/>
        <v>217.50000000001535</v>
      </c>
      <c r="AD127" s="27">
        <f t="shared" si="60"/>
        <v>217.49999999997272</v>
      </c>
      <c r="AE127" s="27">
        <f t="shared" si="60"/>
        <v>225.00000000000853</v>
      </c>
      <c r="AF127" s="27">
        <f t="shared" si="60"/>
        <v>0</v>
      </c>
      <c r="AG127" s="27">
        <f t="shared" si="60"/>
        <v>0</v>
      </c>
      <c r="AH127" s="27">
        <f t="shared" si="60"/>
        <v>607.50000000000171</v>
      </c>
      <c r="AI127" s="27">
        <f t="shared" si="60"/>
        <v>225.00000000000853</v>
      </c>
      <c r="AJ127" s="27">
        <f t="shared" si="60"/>
        <v>0</v>
      </c>
      <c r="AK127" s="27">
        <f t="shared" si="24"/>
        <v>6967.5000000000146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66">IFERROR(SUM(G129:G130),0)</f>
        <v>1788.3116883114189</v>
      </c>
      <c r="H128" s="27">
        <f t="shared" si="66"/>
        <v>1180.5309734513437</v>
      </c>
      <c r="I128" s="27">
        <f t="shared" si="66"/>
        <v>952.86624203839892</v>
      </c>
      <c r="J128" s="27">
        <f t="shared" si="66"/>
        <v>1640.983606557247</v>
      </c>
      <c r="K128" s="27">
        <f t="shared" ref="K128:O128" si="67">IFERROR(SUM(K129:K130),0)</f>
        <v>0</v>
      </c>
      <c r="L128" s="27">
        <f t="shared" si="67"/>
        <v>0</v>
      </c>
      <c r="M128" s="27">
        <f t="shared" si="67"/>
        <v>742.24137931032237</v>
      </c>
      <c r="N128" s="27">
        <f t="shared" si="67"/>
        <v>972.16494845349212</v>
      </c>
      <c r="O128" s="27">
        <f t="shared" si="67"/>
        <v>1463.2398753896143</v>
      </c>
      <c r="P128" s="27">
        <f t="shared" si="66"/>
        <v>842.85714285709082</v>
      </c>
      <c r="Q128" s="27">
        <f t="shared" si="66"/>
        <v>753.60824742280579</v>
      </c>
      <c r="R128" s="27">
        <f t="shared" si="66"/>
        <v>0</v>
      </c>
      <c r="S128" s="27">
        <f t="shared" si="66"/>
        <v>0</v>
      </c>
      <c r="T128" s="27">
        <f t="shared" si="66"/>
        <v>1320.3389830507074</v>
      </c>
      <c r="U128" s="27">
        <f t="shared" si="66"/>
        <v>1100.0000000000605</v>
      </c>
      <c r="V128" s="27">
        <f t="shared" si="66"/>
        <v>960.5633802815222</v>
      </c>
      <c r="W128" s="27">
        <f t="shared" si="66"/>
        <v>-120.93831450913098</v>
      </c>
      <c r="X128" s="27">
        <f t="shared" si="66"/>
        <v>0</v>
      </c>
      <c r="Y128" s="27">
        <f t="shared" si="66"/>
        <v>0</v>
      </c>
      <c r="Z128" s="27">
        <f t="shared" si="66"/>
        <v>0</v>
      </c>
      <c r="AA128" s="27">
        <f t="shared" si="66"/>
        <v>257.52302968271368</v>
      </c>
      <c r="AB128" s="27">
        <f t="shared" si="66"/>
        <v>831.39534883729914</v>
      </c>
      <c r="AC128" s="27">
        <f t="shared" si="66"/>
        <v>1176.8115942027277</v>
      </c>
      <c r="AD128" s="27">
        <f t="shared" si="66"/>
        <v>911.66077738524427</v>
      </c>
      <c r="AE128" s="27">
        <f t="shared" si="66"/>
        <v>1617.6785714283981</v>
      </c>
      <c r="AF128" s="27">
        <f t="shared" si="66"/>
        <v>0</v>
      </c>
      <c r="AG128" s="27">
        <f t="shared" si="66"/>
        <v>0</v>
      </c>
      <c r="AH128" s="27">
        <f t="shared" si="66"/>
        <v>1396.9465648857069</v>
      </c>
      <c r="AI128" s="27">
        <f t="shared" si="66"/>
        <v>1248.6111111110538</v>
      </c>
      <c r="AJ128" s="27">
        <f t="shared" si="66"/>
        <v>0</v>
      </c>
      <c r="AK128" s="27">
        <f t="shared" si="24"/>
        <v>21037.395150148037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68">IF(F135=0,0,(((F37-E37)*0.2))*$D$129)</f>
        <v>0</v>
      </c>
      <c r="G129" s="27">
        <f t="shared" si="68"/>
        <v>0</v>
      </c>
      <c r="H129" s="27">
        <f t="shared" si="68"/>
        <v>0</v>
      </c>
      <c r="I129" s="27">
        <f t="shared" si="68"/>
        <v>0</v>
      </c>
      <c r="J129" s="27">
        <f t="shared" si="68"/>
        <v>0</v>
      </c>
      <c r="K129" s="27">
        <f t="shared" ref="K129" si="69">IF(K135=0,0,(((K37-J37)*0.2))*$D$129)</f>
        <v>0</v>
      </c>
      <c r="L129" s="27">
        <f t="shared" ref="L129" si="70">IF(L135=0,0,(((L37-K37)*0.2))*$D$129)</f>
        <v>0</v>
      </c>
      <c r="M129" s="27">
        <f t="shared" ref="M129" si="71">IF(M135=0,0,(((M37-L37)*0.2))*$D$129)</f>
        <v>0</v>
      </c>
      <c r="N129" s="27">
        <f t="shared" ref="N129" si="72">IF(N135=0,0,(((N37-M37)*0.2))*$D$129)</f>
        <v>0</v>
      </c>
      <c r="O129" s="27">
        <f t="shared" ref="O129" si="73">IF(O135=0,0,(((O37-N37)*0.2))*$D$129)</f>
        <v>0</v>
      </c>
      <c r="P129" s="27">
        <f t="shared" si="68"/>
        <v>0</v>
      </c>
      <c r="Q129" s="27">
        <f t="shared" si="68"/>
        <v>0</v>
      </c>
      <c r="R129" s="27">
        <f t="shared" si="68"/>
        <v>0</v>
      </c>
      <c r="S129" s="27">
        <f t="shared" si="68"/>
        <v>0</v>
      </c>
      <c r="T129" s="27">
        <f t="shared" si="68"/>
        <v>0</v>
      </c>
      <c r="U129" s="27">
        <f t="shared" si="68"/>
        <v>0</v>
      </c>
      <c r="V129" s="27">
        <f t="shared" si="68"/>
        <v>0</v>
      </c>
      <c r="W129" s="27">
        <f t="shared" si="68"/>
        <v>0</v>
      </c>
      <c r="X129" s="27">
        <f t="shared" si="68"/>
        <v>0</v>
      </c>
      <c r="Y129" s="27">
        <f t="shared" si="68"/>
        <v>0</v>
      </c>
      <c r="Z129" s="27">
        <f t="shared" si="68"/>
        <v>0</v>
      </c>
      <c r="AA129" s="27">
        <f t="shared" si="68"/>
        <v>0</v>
      </c>
      <c r="AB129" s="27">
        <f t="shared" si="68"/>
        <v>0</v>
      </c>
      <c r="AC129" s="27">
        <f t="shared" si="68"/>
        <v>0</v>
      </c>
      <c r="AD129" s="27">
        <f t="shared" si="68"/>
        <v>0</v>
      </c>
      <c r="AE129" s="27">
        <f t="shared" si="68"/>
        <v>339.99999999996368</v>
      </c>
      <c r="AF129" s="27">
        <f t="shared" si="68"/>
        <v>0</v>
      </c>
      <c r="AG129" s="27">
        <f t="shared" si="68"/>
        <v>0</v>
      </c>
      <c r="AH129" s="27">
        <f t="shared" si="68"/>
        <v>0</v>
      </c>
      <c r="AI129" s="27">
        <f t="shared" si="68"/>
        <v>0</v>
      </c>
      <c r="AJ129" s="27">
        <f t="shared" si="68"/>
        <v>0</v>
      </c>
      <c r="AK129" s="27">
        <f t="shared" si="24"/>
        <v>339.99999999996368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74">IFERROR((F122/(F108+F122))*((F50-E50)*$D$130),0)</f>
        <v>0</v>
      </c>
      <c r="G130" s="27">
        <f t="shared" si="74"/>
        <v>1788.3116883114189</v>
      </c>
      <c r="H130" s="27">
        <f t="shared" si="74"/>
        <v>1180.5309734513437</v>
      </c>
      <c r="I130" s="27">
        <f t="shared" si="74"/>
        <v>952.86624203839892</v>
      </c>
      <c r="J130" s="27">
        <f t="shared" si="74"/>
        <v>1640.983606557247</v>
      </c>
      <c r="K130" s="27">
        <f t="shared" ref="K130" si="75">IFERROR((K122/(K108+K122))*((K50-J50)*$D$130),0)</f>
        <v>0</v>
      </c>
      <c r="L130" s="27">
        <f t="shared" ref="L130" si="76">IFERROR((L122/(L108+L122))*((L50-K50)*$D$130),0)</f>
        <v>0</v>
      </c>
      <c r="M130" s="27">
        <f t="shared" ref="M130" si="77">IFERROR((M122/(M108+M122))*((M50-L50)*$D$130),0)</f>
        <v>742.24137931032237</v>
      </c>
      <c r="N130" s="27">
        <f t="shared" ref="N130" si="78">IFERROR((N122/(N108+N122))*((N50-M50)*$D$130),0)</f>
        <v>972.16494845349212</v>
      </c>
      <c r="O130" s="27">
        <f t="shared" ref="O130" si="79">IFERROR((O122/(O108+O122))*((O50-N50)*$D$130),0)</f>
        <v>1463.2398753896143</v>
      </c>
      <c r="P130" s="27">
        <f t="shared" si="74"/>
        <v>842.85714285709082</v>
      </c>
      <c r="Q130" s="27">
        <f t="shared" si="74"/>
        <v>753.60824742280579</v>
      </c>
      <c r="R130" s="27">
        <f t="shared" si="74"/>
        <v>0</v>
      </c>
      <c r="S130" s="27">
        <f t="shared" si="74"/>
        <v>0</v>
      </c>
      <c r="T130" s="27">
        <f t="shared" si="74"/>
        <v>1320.3389830507074</v>
      </c>
      <c r="U130" s="27">
        <f t="shared" si="74"/>
        <v>1100.0000000000605</v>
      </c>
      <c r="V130" s="27">
        <f t="shared" si="74"/>
        <v>960.5633802815222</v>
      </c>
      <c r="W130" s="27">
        <f t="shared" si="74"/>
        <v>-120.93831450913098</v>
      </c>
      <c r="X130" s="27">
        <f t="shared" si="74"/>
        <v>0</v>
      </c>
      <c r="Y130" s="27">
        <f t="shared" si="74"/>
        <v>0</v>
      </c>
      <c r="Z130" s="27">
        <f t="shared" si="74"/>
        <v>0</v>
      </c>
      <c r="AA130" s="27">
        <f t="shared" si="74"/>
        <v>257.52302968271368</v>
      </c>
      <c r="AB130" s="27">
        <f t="shared" si="74"/>
        <v>831.39534883729914</v>
      </c>
      <c r="AC130" s="27">
        <f t="shared" si="74"/>
        <v>1176.8115942027277</v>
      </c>
      <c r="AD130" s="27">
        <f t="shared" si="74"/>
        <v>911.66077738524427</v>
      </c>
      <c r="AE130" s="27">
        <f t="shared" si="74"/>
        <v>1277.6785714284345</v>
      </c>
      <c r="AF130" s="27">
        <f t="shared" si="74"/>
        <v>0</v>
      </c>
      <c r="AG130" s="27">
        <f t="shared" si="74"/>
        <v>0</v>
      </c>
      <c r="AH130" s="27">
        <f t="shared" si="74"/>
        <v>1396.9465648857069</v>
      </c>
      <c r="AI130" s="27">
        <f t="shared" si="74"/>
        <v>1248.6111111110538</v>
      </c>
      <c r="AJ130" s="27">
        <f t="shared" si="74"/>
        <v>0</v>
      </c>
      <c r="AK130" s="27">
        <f t="shared" si="24"/>
        <v>20697.395150148073</v>
      </c>
      <c r="AL130" s="7"/>
    </row>
    <row r="131" spans="1:38">
      <c r="A131" s="6"/>
      <c r="B131" s="30"/>
      <c r="C131" s="30"/>
      <c r="D131" s="30"/>
      <c r="E131" s="31"/>
      <c r="F131" s="31">
        <f>AVERAGE(AH111,AB111,AA111,Q111,P111,O111,G111)</f>
        <v>5757.1428571428196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0.33333333333333331</v>
      </c>
      <c r="V134" s="57">
        <v>1</v>
      </c>
      <c r="W134" s="57">
        <v>1</v>
      </c>
      <c r="X134" s="57">
        <v>1</v>
      </c>
      <c r="Y134" s="57">
        <v>1</v>
      </c>
      <c r="Z134" s="57">
        <v>1</v>
      </c>
      <c r="AA134" s="57">
        <v>0.66666666666666663</v>
      </c>
      <c r="AB134" s="57">
        <v>0.33333333333333331</v>
      </c>
      <c r="AC134" s="57">
        <v>1</v>
      </c>
      <c r="AD134" s="57">
        <v>1</v>
      </c>
      <c r="AE134" s="57">
        <v>1</v>
      </c>
      <c r="AF134" s="57">
        <v>1</v>
      </c>
      <c r="AG134" s="57">
        <v>0.25</v>
      </c>
      <c r="AH134" s="57">
        <v>0</v>
      </c>
      <c r="AI134" s="57">
        <v>0.33333333333333331</v>
      </c>
      <c r="AJ134" s="57">
        <v>0</v>
      </c>
      <c r="AK134" s="244">
        <f>[2]Summary!$AR$4</f>
        <v>31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>
        <v>1</v>
      </c>
      <c r="Y135" s="50">
        <v>1</v>
      </c>
      <c r="Z135" s="50"/>
      <c r="AA135" s="50"/>
      <c r="AB135" s="50"/>
      <c r="AC135" s="50"/>
      <c r="AD135" s="50"/>
      <c r="AE135" s="50">
        <v>1</v>
      </c>
      <c r="AF135" s="50">
        <v>1</v>
      </c>
      <c r="AG135" s="50">
        <v>1</v>
      </c>
      <c r="AH135" s="50"/>
      <c r="AI135" s="50"/>
      <c r="AJ135" s="50"/>
      <c r="AK135" s="245"/>
    </row>
    <row r="136" spans="1:38">
      <c r="A136" s="6"/>
      <c r="B136" s="51" t="s">
        <v>89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>
        <v>1</v>
      </c>
      <c r="P136" s="52">
        <v>1</v>
      </c>
      <c r="Q136" s="52">
        <v>1</v>
      </c>
      <c r="R136" s="52">
        <v>1</v>
      </c>
      <c r="S136" s="52">
        <v>1</v>
      </c>
      <c r="T136" s="52"/>
      <c r="U136" s="52"/>
      <c r="V136" s="52">
        <v>1</v>
      </c>
      <c r="W136" s="52">
        <v>1</v>
      </c>
      <c r="X136" s="52">
        <v>1</v>
      </c>
      <c r="Y136" s="52">
        <v>1</v>
      </c>
      <c r="Z136" s="52">
        <v>1</v>
      </c>
      <c r="AA136" s="52">
        <v>1</v>
      </c>
      <c r="AB136" s="52"/>
      <c r="AC136" s="52">
        <v>1</v>
      </c>
      <c r="AD136" s="52">
        <v>1</v>
      </c>
      <c r="AE136" s="52">
        <v>1</v>
      </c>
      <c r="AF136" s="52">
        <v>1</v>
      </c>
      <c r="AG136" s="52">
        <v>1</v>
      </c>
      <c r="AH136" s="52">
        <v>1</v>
      </c>
      <c r="AI136" s="52"/>
      <c r="AJ136" s="52"/>
      <c r="AK136" s="245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245"/>
    </row>
    <row r="138" spans="1:38" ht="15.75" thickBot="1">
      <c r="A138" s="6"/>
      <c r="B138" s="55" t="s">
        <v>91</v>
      </c>
      <c r="C138" s="56"/>
      <c r="D138" s="56"/>
      <c r="E138" s="56"/>
      <c r="F138" s="215" t="s">
        <v>121</v>
      </c>
      <c r="G138" s="215" t="s">
        <v>121</v>
      </c>
      <c r="H138" s="215" t="s">
        <v>121</v>
      </c>
      <c r="I138" s="215" t="s">
        <v>121</v>
      </c>
      <c r="J138" s="215" t="s">
        <v>121</v>
      </c>
      <c r="K138" s="215" t="s">
        <v>121</v>
      </c>
      <c r="L138" s="215" t="s">
        <v>121</v>
      </c>
      <c r="M138" s="215" t="s">
        <v>121</v>
      </c>
      <c r="N138" s="215" t="s">
        <v>121</v>
      </c>
      <c r="O138" s="221" t="s">
        <v>105</v>
      </c>
      <c r="P138" s="221" t="s">
        <v>105</v>
      </c>
      <c r="Q138" s="221" t="s">
        <v>105</v>
      </c>
      <c r="R138" s="221" t="s">
        <v>105</v>
      </c>
      <c r="S138" s="221" t="s">
        <v>105</v>
      </c>
      <c r="T138" s="215" t="s">
        <v>121</v>
      </c>
      <c r="U138" s="217" t="s">
        <v>104</v>
      </c>
      <c r="V138" s="223" t="s">
        <v>122</v>
      </c>
      <c r="W138" s="223" t="s">
        <v>122</v>
      </c>
      <c r="X138" s="223" t="s">
        <v>122</v>
      </c>
      <c r="Y138" s="223" t="s">
        <v>122</v>
      </c>
      <c r="Z138" s="223" t="s">
        <v>122</v>
      </c>
      <c r="AA138" s="223" t="s">
        <v>122</v>
      </c>
      <c r="AB138" s="217" t="s">
        <v>104</v>
      </c>
      <c r="AC138" s="223" t="s">
        <v>122</v>
      </c>
      <c r="AD138" s="223" t="s">
        <v>122</v>
      </c>
      <c r="AE138" s="223" t="s">
        <v>122</v>
      </c>
      <c r="AF138" s="223" t="s">
        <v>122</v>
      </c>
      <c r="AG138" s="223" t="s">
        <v>122</v>
      </c>
      <c r="AH138" s="221" t="s">
        <v>105</v>
      </c>
      <c r="AI138" s="217" t="s">
        <v>104</v>
      </c>
      <c r="AJ138" s="215" t="s">
        <v>121</v>
      </c>
      <c r="AK138" s="246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80">IF(G138="OFF",G100,0)</f>
        <v>15437.259999999365</v>
      </c>
      <c r="H140" s="225">
        <f t="shared" si="80"/>
        <v>14473.0700000002</v>
      </c>
      <c r="I140" s="225">
        <f t="shared" si="80"/>
        <v>17855.967460000207</v>
      </c>
      <c r="J140" s="225">
        <f t="shared" si="80"/>
        <v>23581.109999999422</v>
      </c>
      <c r="K140" s="225">
        <f t="shared" si="80"/>
        <v>0</v>
      </c>
      <c r="L140" s="225">
        <f t="shared" si="80"/>
        <v>0</v>
      </c>
      <c r="M140" s="225">
        <f t="shared" si="80"/>
        <v>12664.883560000359</v>
      </c>
      <c r="N140" s="225">
        <f t="shared" si="80"/>
        <v>17464.563939999622</v>
      </c>
      <c r="O140" s="225">
        <f t="shared" si="80"/>
        <v>0</v>
      </c>
      <c r="P140" s="225">
        <f t="shared" si="80"/>
        <v>0</v>
      </c>
      <c r="Q140" s="225">
        <f t="shared" si="80"/>
        <v>0</v>
      </c>
      <c r="R140" s="225">
        <f t="shared" si="80"/>
        <v>0</v>
      </c>
      <c r="S140" s="225">
        <f t="shared" si="80"/>
        <v>0</v>
      </c>
      <c r="T140" s="225">
        <f t="shared" si="80"/>
        <v>12500.722499999278</v>
      </c>
      <c r="U140" s="225">
        <f t="shared" si="80"/>
        <v>0</v>
      </c>
      <c r="V140" s="225">
        <f t="shared" si="80"/>
        <v>0</v>
      </c>
      <c r="W140" s="225">
        <f t="shared" si="80"/>
        <v>0</v>
      </c>
      <c r="X140" s="225">
        <f t="shared" si="80"/>
        <v>0</v>
      </c>
      <c r="Y140" s="225">
        <f t="shared" si="80"/>
        <v>0</v>
      </c>
      <c r="Z140" s="225">
        <f t="shared" si="80"/>
        <v>0</v>
      </c>
      <c r="AA140" s="225">
        <f t="shared" si="80"/>
        <v>0</v>
      </c>
      <c r="AB140" s="225">
        <f t="shared" si="80"/>
        <v>0</v>
      </c>
      <c r="AC140" s="225">
        <f t="shared" si="80"/>
        <v>0</v>
      </c>
      <c r="AD140" s="225">
        <f t="shared" si="80"/>
        <v>0</v>
      </c>
      <c r="AE140" s="225">
        <f t="shared" si="80"/>
        <v>0</v>
      </c>
      <c r="AF140" s="225">
        <f t="shared" si="80"/>
        <v>0</v>
      </c>
      <c r="AG140" s="225">
        <f t="shared" si="80"/>
        <v>0</v>
      </c>
      <c r="AH140" s="225">
        <f t="shared" si="80"/>
        <v>0</v>
      </c>
      <c r="AI140" s="225">
        <f t="shared" si="80"/>
        <v>0</v>
      </c>
      <c r="AJ140" s="225">
        <f t="shared" si="80"/>
        <v>0</v>
      </c>
      <c r="AK140" s="225">
        <f>SUM(F140:AJ140)</f>
        <v>113977.57745999843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81">IF(G138="NFI",G100,0)</f>
        <v>0</v>
      </c>
      <c r="H141" s="225">
        <f t="shared" si="81"/>
        <v>0</v>
      </c>
      <c r="I141" s="225">
        <f t="shared" si="81"/>
        <v>0</v>
      </c>
      <c r="J141" s="225">
        <f t="shared" si="81"/>
        <v>0</v>
      </c>
      <c r="K141" s="225">
        <f t="shared" si="81"/>
        <v>0</v>
      </c>
      <c r="L141" s="225">
        <f t="shared" si="81"/>
        <v>0</v>
      </c>
      <c r="M141" s="225">
        <f t="shared" si="81"/>
        <v>0</v>
      </c>
      <c r="N141" s="225">
        <f t="shared" si="81"/>
        <v>0</v>
      </c>
      <c r="O141" s="225">
        <f t="shared" si="81"/>
        <v>0</v>
      </c>
      <c r="P141" s="225">
        <f t="shared" si="81"/>
        <v>0</v>
      </c>
      <c r="Q141" s="225">
        <f t="shared" si="81"/>
        <v>0</v>
      </c>
      <c r="R141" s="225">
        <f t="shared" si="81"/>
        <v>0</v>
      </c>
      <c r="S141" s="225">
        <f t="shared" si="81"/>
        <v>0</v>
      </c>
      <c r="T141" s="225">
        <f t="shared" si="81"/>
        <v>0</v>
      </c>
      <c r="U141" s="225">
        <f t="shared" si="81"/>
        <v>16888.582500000535</v>
      </c>
      <c r="V141" s="225">
        <f t="shared" si="81"/>
        <v>0</v>
      </c>
      <c r="W141" s="225">
        <f t="shared" si="81"/>
        <v>0</v>
      </c>
      <c r="X141" s="225">
        <f t="shared" si="81"/>
        <v>0</v>
      </c>
      <c r="Y141" s="225">
        <f t="shared" si="81"/>
        <v>0</v>
      </c>
      <c r="Z141" s="225">
        <f t="shared" si="81"/>
        <v>0</v>
      </c>
      <c r="AA141" s="225">
        <f t="shared" si="81"/>
        <v>0</v>
      </c>
      <c r="AB141" s="225">
        <f t="shared" si="81"/>
        <v>13765.088639999893</v>
      </c>
      <c r="AC141" s="225">
        <f t="shared" si="81"/>
        <v>0</v>
      </c>
      <c r="AD141" s="225">
        <f t="shared" si="81"/>
        <v>0</v>
      </c>
      <c r="AE141" s="225">
        <f t="shared" si="81"/>
        <v>0</v>
      </c>
      <c r="AF141" s="225">
        <f t="shared" si="81"/>
        <v>0</v>
      </c>
      <c r="AG141" s="225">
        <f t="shared" si="81"/>
        <v>0</v>
      </c>
      <c r="AH141" s="225">
        <f t="shared" si="81"/>
        <v>0</v>
      </c>
      <c r="AI141" s="225">
        <f t="shared" si="81"/>
        <v>12527.207080000782</v>
      </c>
      <c r="AJ141" s="225">
        <f t="shared" si="81"/>
        <v>0</v>
      </c>
      <c r="AK141" s="225">
        <f t="shared" ref="AK141:AK144" si="82">SUM(F141:AJ141)</f>
        <v>43180.878220001207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83">IF(G138="HNI",G100,0)</f>
        <v>0</v>
      </c>
      <c r="H142" s="225">
        <f t="shared" si="83"/>
        <v>0</v>
      </c>
      <c r="I142" s="225">
        <f t="shared" si="83"/>
        <v>0</v>
      </c>
      <c r="J142" s="225">
        <f t="shared" si="83"/>
        <v>0</v>
      </c>
      <c r="K142" s="225">
        <f t="shared" si="83"/>
        <v>0</v>
      </c>
      <c r="L142" s="225">
        <f t="shared" si="83"/>
        <v>0</v>
      </c>
      <c r="M142" s="225">
        <f t="shared" si="83"/>
        <v>0</v>
      </c>
      <c r="N142" s="225">
        <f t="shared" si="83"/>
        <v>0</v>
      </c>
      <c r="O142" s="225">
        <f t="shared" si="83"/>
        <v>19719.392500000773</v>
      </c>
      <c r="P142" s="225">
        <f t="shared" si="83"/>
        <v>15525.874999999811</v>
      </c>
      <c r="Q142" s="225">
        <f t="shared" si="83"/>
        <v>11069.520260000125</v>
      </c>
      <c r="R142" s="225">
        <f t="shared" si="83"/>
        <v>0</v>
      </c>
      <c r="S142" s="225">
        <f t="shared" si="83"/>
        <v>0</v>
      </c>
      <c r="T142" s="225">
        <f t="shared" si="83"/>
        <v>0</v>
      </c>
      <c r="U142" s="225">
        <f t="shared" si="83"/>
        <v>0</v>
      </c>
      <c r="V142" s="225">
        <f t="shared" si="83"/>
        <v>0</v>
      </c>
      <c r="W142" s="225">
        <f t="shared" si="83"/>
        <v>0</v>
      </c>
      <c r="X142" s="225">
        <f t="shared" si="83"/>
        <v>0</v>
      </c>
      <c r="Y142" s="225">
        <f t="shared" si="83"/>
        <v>0</v>
      </c>
      <c r="Z142" s="225">
        <f t="shared" si="83"/>
        <v>0</v>
      </c>
      <c r="AA142" s="225">
        <f t="shared" si="83"/>
        <v>0</v>
      </c>
      <c r="AB142" s="225">
        <f t="shared" si="83"/>
        <v>0</v>
      </c>
      <c r="AC142" s="225">
        <f t="shared" si="83"/>
        <v>0</v>
      </c>
      <c r="AD142" s="225">
        <f t="shared" si="83"/>
        <v>0</v>
      </c>
      <c r="AE142" s="225">
        <f t="shared" si="83"/>
        <v>0</v>
      </c>
      <c r="AF142" s="225">
        <f t="shared" si="83"/>
        <v>0</v>
      </c>
      <c r="AG142" s="225">
        <f t="shared" si="83"/>
        <v>0</v>
      </c>
      <c r="AH142" s="225">
        <f t="shared" si="83"/>
        <v>9202.261379999869</v>
      </c>
      <c r="AI142" s="225">
        <f t="shared" si="83"/>
        <v>0</v>
      </c>
      <c r="AJ142" s="225">
        <f t="shared" si="83"/>
        <v>0</v>
      </c>
      <c r="AK142" s="225">
        <f t="shared" si="82"/>
        <v>55517.04914000057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84">IF(G138="NFI &amp; HNI",G100,0)</f>
        <v>0</v>
      </c>
      <c r="H143" s="225">
        <f t="shared" si="84"/>
        <v>0</v>
      </c>
      <c r="I143" s="225">
        <f t="shared" si="84"/>
        <v>0</v>
      </c>
      <c r="J143" s="225">
        <f t="shared" si="84"/>
        <v>0</v>
      </c>
      <c r="K143" s="225">
        <f t="shared" si="84"/>
        <v>0</v>
      </c>
      <c r="L143" s="225">
        <f t="shared" si="84"/>
        <v>0</v>
      </c>
      <c r="M143" s="225">
        <f t="shared" si="84"/>
        <v>0</v>
      </c>
      <c r="N143" s="225">
        <f t="shared" si="84"/>
        <v>0</v>
      </c>
      <c r="O143" s="225">
        <f t="shared" si="84"/>
        <v>0</v>
      </c>
      <c r="P143" s="225">
        <f t="shared" si="84"/>
        <v>0</v>
      </c>
      <c r="Q143" s="225">
        <f t="shared" si="84"/>
        <v>0</v>
      </c>
      <c r="R143" s="225">
        <f t="shared" si="84"/>
        <v>0</v>
      </c>
      <c r="S143" s="225">
        <f t="shared" si="84"/>
        <v>0</v>
      </c>
      <c r="T143" s="225">
        <f t="shared" si="84"/>
        <v>0</v>
      </c>
      <c r="U143" s="225">
        <f t="shared" si="84"/>
        <v>0</v>
      </c>
      <c r="V143" s="225">
        <f t="shared" si="84"/>
        <v>13789.074999999793</v>
      </c>
      <c r="W143" s="225">
        <f t="shared" si="84"/>
        <v>-13464.919999999725</v>
      </c>
      <c r="X143" s="225">
        <f t="shared" si="84"/>
        <v>0</v>
      </c>
      <c r="Y143" s="225">
        <f t="shared" si="84"/>
        <v>0</v>
      </c>
      <c r="Z143" s="225">
        <f t="shared" si="84"/>
        <v>0</v>
      </c>
      <c r="AA143" s="225">
        <f t="shared" si="84"/>
        <v>45254.857240000063</v>
      </c>
      <c r="AB143" s="225">
        <f t="shared" si="84"/>
        <v>0</v>
      </c>
      <c r="AC143" s="225">
        <f t="shared" si="84"/>
        <v>12500.649700000458</v>
      </c>
      <c r="AD143" s="225">
        <f t="shared" si="84"/>
        <v>12695.59138000012</v>
      </c>
      <c r="AE143" s="225">
        <f t="shared" si="84"/>
        <v>11487.991399999075</v>
      </c>
      <c r="AF143" s="225">
        <f t="shared" si="84"/>
        <v>0</v>
      </c>
      <c r="AG143" s="225">
        <f t="shared" si="84"/>
        <v>0</v>
      </c>
      <c r="AH143" s="225">
        <f t="shared" si="84"/>
        <v>0</v>
      </c>
      <c r="AI143" s="225">
        <f t="shared" si="84"/>
        <v>0</v>
      </c>
      <c r="AJ143" s="225">
        <f t="shared" si="84"/>
        <v>0</v>
      </c>
      <c r="AK143" s="225">
        <f t="shared" si="82"/>
        <v>82263.244719999784</v>
      </c>
    </row>
    <row r="144" spans="1:38" ht="45">
      <c r="A144" s="6"/>
      <c r="B144" s="12"/>
      <c r="C144" s="12"/>
      <c r="D144" s="12"/>
      <c r="E144" s="226" t="s">
        <v>124</v>
      </c>
      <c r="F144" s="225">
        <f>IF(AND(F134=0,OR(F3="Mon",F3="Tue",F3="Wed",F3="Thu",F3="Fri")),F109,0)</f>
        <v>0</v>
      </c>
      <c r="G144" s="225">
        <f t="shared" ref="G144:AJ144" si="85">IF(AND(G134=0,OR(G3="Mon",G3="Tue",G3="Wed",G3="Thu",G3="Fri")),G109,0)</f>
        <v>0</v>
      </c>
      <c r="H144" s="225">
        <f t="shared" si="85"/>
        <v>9422.5390265489077</v>
      </c>
      <c r="I144" s="225">
        <f t="shared" si="85"/>
        <v>11694.206257961698</v>
      </c>
      <c r="J144" s="225">
        <f t="shared" si="85"/>
        <v>15870.126393442195</v>
      </c>
      <c r="K144" s="225">
        <f t="shared" si="85"/>
        <v>0</v>
      </c>
      <c r="L144" s="225">
        <f t="shared" si="85"/>
        <v>0</v>
      </c>
      <c r="M144" s="225">
        <f t="shared" si="85"/>
        <v>0</v>
      </c>
      <c r="N144" s="225">
        <f t="shared" si="85"/>
        <v>0</v>
      </c>
      <c r="O144" s="225">
        <f t="shared" si="85"/>
        <v>12818.862624611153</v>
      </c>
      <c r="P144" s="225">
        <f t="shared" si="85"/>
        <v>10502.217857142718</v>
      </c>
      <c r="Q144" s="225">
        <f t="shared" si="85"/>
        <v>7378.4542525772986</v>
      </c>
      <c r="R144" s="225">
        <f t="shared" si="85"/>
        <v>0</v>
      </c>
      <c r="S144" s="225">
        <f t="shared" si="85"/>
        <v>0</v>
      </c>
      <c r="T144" s="225">
        <f t="shared" si="85"/>
        <v>0</v>
      </c>
      <c r="U144" s="225">
        <f t="shared" si="85"/>
        <v>0</v>
      </c>
      <c r="V144" s="225">
        <f t="shared" si="85"/>
        <v>0</v>
      </c>
      <c r="W144" s="225">
        <f t="shared" si="85"/>
        <v>0</v>
      </c>
      <c r="X144" s="225">
        <f t="shared" si="85"/>
        <v>0</v>
      </c>
      <c r="Y144" s="225">
        <f t="shared" si="85"/>
        <v>0</v>
      </c>
      <c r="Z144" s="225">
        <f t="shared" si="85"/>
        <v>0</v>
      </c>
      <c r="AA144" s="225">
        <f t="shared" si="85"/>
        <v>0</v>
      </c>
      <c r="AB144" s="225">
        <f t="shared" si="85"/>
        <v>0</v>
      </c>
      <c r="AC144" s="225">
        <f t="shared" si="85"/>
        <v>0</v>
      </c>
      <c r="AD144" s="225">
        <f t="shared" si="85"/>
        <v>0</v>
      </c>
      <c r="AE144" s="225">
        <f t="shared" si="85"/>
        <v>0</v>
      </c>
      <c r="AF144" s="225">
        <f t="shared" si="85"/>
        <v>0</v>
      </c>
      <c r="AG144" s="225">
        <f t="shared" si="85"/>
        <v>0</v>
      </c>
      <c r="AH144" s="225">
        <f t="shared" si="85"/>
        <v>0</v>
      </c>
      <c r="AI144" s="225">
        <f t="shared" si="85"/>
        <v>0</v>
      </c>
      <c r="AJ144" s="225">
        <f t="shared" si="85"/>
        <v>0</v>
      </c>
      <c r="AK144" s="225">
        <f t="shared" si="82"/>
        <v>67686.406412283977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23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23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23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23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23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23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23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23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23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23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2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23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23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23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23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23">
      <c r="A176" s="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6"/>
      <c r="T176" s="6"/>
      <c r="U176" s="6"/>
      <c r="V176" s="6"/>
      <c r="W176" s="6"/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>
      <c r="A178" s="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6"/>
      <c r="T178" s="6"/>
      <c r="U178" s="6"/>
      <c r="V178" s="6"/>
      <c r="W178" s="6"/>
    </row>
    <row r="179" spans="1:36" outlineLevel="1">
      <c r="A179" s="33"/>
      <c r="B179" s="63" t="s">
        <v>95</v>
      </c>
      <c r="C179" s="36"/>
      <c r="D179" s="36"/>
      <c r="E179" s="37">
        <f t="shared" ref="E179" si="86">E151</f>
        <v>0</v>
      </c>
      <c r="F179" s="37">
        <f>F51-E51</f>
        <v>0</v>
      </c>
      <c r="G179" s="37">
        <f t="shared" ref="G179:AJ179" si="87">G51-F51</f>
        <v>0.17199999999999704</v>
      </c>
      <c r="H179" s="37">
        <f t="shared" si="87"/>
        <v>0.17900000000000205</v>
      </c>
      <c r="I179" s="37">
        <f t="shared" si="87"/>
        <v>0.18099999999999739</v>
      </c>
      <c r="J179" s="37">
        <f t="shared" si="87"/>
        <v>0.28800000000000381</v>
      </c>
      <c r="K179" s="37">
        <f t="shared" si="87"/>
        <v>0</v>
      </c>
      <c r="L179" s="37">
        <f t="shared" si="87"/>
        <v>0</v>
      </c>
      <c r="M179" s="37">
        <f t="shared" si="87"/>
        <v>0.14900000000000091</v>
      </c>
      <c r="N179" s="37">
        <f t="shared" si="87"/>
        <v>0.19799999999999329</v>
      </c>
      <c r="O179" s="37">
        <f t="shared" si="87"/>
        <v>0.2710000000000008</v>
      </c>
      <c r="P179" s="37">
        <f t="shared" si="87"/>
        <v>0.21100000000000563</v>
      </c>
      <c r="Q179" s="37">
        <f t="shared" si="87"/>
        <v>0.14000000000000057</v>
      </c>
      <c r="R179" s="37">
        <f t="shared" si="87"/>
        <v>0</v>
      </c>
      <c r="S179" s="37">
        <f t="shared" si="87"/>
        <v>0</v>
      </c>
      <c r="T179" s="37">
        <f t="shared" si="87"/>
        <v>0.14299999999999358</v>
      </c>
      <c r="U179" s="37">
        <f t="shared" si="87"/>
        <v>0.19400000000000261</v>
      </c>
      <c r="V179" s="37">
        <f t="shared" si="87"/>
        <v>0.17799999999999727</v>
      </c>
      <c r="W179" s="37">
        <f t="shared" si="87"/>
        <v>0.17900000000000205</v>
      </c>
      <c r="X179" s="37">
        <f t="shared" si="87"/>
        <v>0</v>
      </c>
      <c r="Y179" s="37">
        <f t="shared" si="87"/>
        <v>0</v>
      </c>
      <c r="Z179" s="37">
        <f t="shared" si="87"/>
        <v>0</v>
      </c>
      <c r="AA179" s="37">
        <f t="shared" si="87"/>
        <v>0.29400000000000404</v>
      </c>
      <c r="AB179" s="37">
        <f t="shared" si="87"/>
        <v>0.19399999999999551</v>
      </c>
      <c r="AC179" s="37">
        <f t="shared" si="87"/>
        <v>0.17999999999999972</v>
      </c>
      <c r="AD179" s="37">
        <f t="shared" si="87"/>
        <v>0.17600000000000193</v>
      </c>
      <c r="AE179" s="37">
        <f t="shared" si="87"/>
        <v>0.17000000000000171</v>
      </c>
      <c r="AF179" s="37">
        <f t="shared" si="87"/>
        <v>0</v>
      </c>
      <c r="AG179" s="37">
        <f t="shared" si="87"/>
        <v>0</v>
      </c>
      <c r="AH179" s="37">
        <f t="shared" si="87"/>
        <v>0.14099999999999824</v>
      </c>
      <c r="AI179" s="37">
        <f t="shared" si="87"/>
        <v>0.18999999999999773</v>
      </c>
      <c r="AJ179" s="37">
        <f t="shared" si="87"/>
        <v>0</v>
      </c>
    </row>
    <row r="180" spans="1:36" ht="15.75" outlineLevel="1" thickBot="1">
      <c r="A180" s="33"/>
      <c r="B180" s="63" t="s">
        <v>96</v>
      </c>
      <c r="C180" s="67" t="s">
        <v>102</v>
      </c>
      <c r="D180" s="36"/>
      <c r="E180" s="37">
        <v>0</v>
      </c>
      <c r="F180" s="37">
        <f>F54-E54</f>
        <v>0</v>
      </c>
      <c r="G180" s="37">
        <f t="shared" ref="G180:AJ180" si="88">G54-F54</f>
        <v>1.4300000000000068</v>
      </c>
      <c r="H180" s="37">
        <f t="shared" si="88"/>
        <v>1.6399999999999864</v>
      </c>
      <c r="I180" s="37">
        <f t="shared" si="88"/>
        <v>1.5699999999999932</v>
      </c>
      <c r="J180" s="37">
        <f t="shared" si="88"/>
        <v>2.6000000000000227</v>
      </c>
      <c r="K180" s="37">
        <f t="shared" si="88"/>
        <v>0</v>
      </c>
      <c r="L180" s="37">
        <f t="shared" si="88"/>
        <v>0</v>
      </c>
      <c r="M180" s="37">
        <f t="shared" si="88"/>
        <v>1.1499999999999773</v>
      </c>
      <c r="N180" s="37">
        <f t="shared" si="88"/>
        <v>1.5699999999999932</v>
      </c>
      <c r="O180" s="37">
        <f t="shared" si="88"/>
        <v>1.8700000000000045</v>
      </c>
      <c r="P180" s="37">
        <f t="shared" si="88"/>
        <v>1.3100000000000023</v>
      </c>
      <c r="Q180" s="37">
        <f t="shared" si="88"/>
        <v>1.0699999999999932</v>
      </c>
      <c r="R180" s="37">
        <f t="shared" si="88"/>
        <v>0</v>
      </c>
      <c r="S180" s="37">
        <f t="shared" si="88"/>
        <v>0</v>
      </c>
      <c r="T180" s="37">
        <f t="shared" si="88"/>
        <v>1.0600000000000023</v>
      </c>
      <c r="U180" s="37">
        <f t="shared" si="88"/>
        <v>1.4200000000000159</v>
      </c>
      <c r="V180" s="37">
        <f t="shared" si="88"/>
        <v>1.5300000000000296</v>
      </c>
      <c r="W180" s="37">
        <f t="shared" si="88"/>
        <v>1.5099999999999909</v>
      </c>
      <c r="X180" s="37">
        <f t="shared" si="88"/>
        <v>0</v>
      </c>
      <c r="Y180" s="37">
        <f t="shared" si="88"/>
        <v>0</v>
      </c>
      <c r="Z180" s="37">
        <f t="shared" si="88"/>
        <v>0</v>
      </c>
      <c r="AA180" s="37">
        <f t="shared" si="88"/>
        <v>2.0600000000000023</v>
      </c>
      <c r="AB180" s="37">
        <f t="shared" si="88"/>
        <v>1.5</v>
      </c>
      <c r="AC180" s="37">
        <f t="shared" si="88"/>
        <v>1.6399999999999864</v>
      </c>
      <c r="AD180" s="37">
        <f t="shared" si="88"/>
        <v>1.6499999999999773</v>
      </c>
      <c r="AE180" s="37">
        <f t="shared" si="88"/>
        <v>1.6200000000000045</v>
      </c>
      <c r="AF180" s="37">
        <f t="shared" si="88"/>
        <v>0</v>
      </c>
      <c r="AG180" s="37">
        <f t="shared" si="88"/>
        <v>0</v>
      </c>
      <c r="AH180" s="37">
        <f t="shared" si="88"/>
        <v>0.93999999999999773</v>
      </c>
      <c r="AI180" s="37">
        <f t="shared" si="88"/>
        <v>1.3100000000000023</v>
      </c>
      <c r="AJ180" s="37">
        <f t="shared" si="88"/>
        <v>0</v>
      </c>
    </row>
    <row r="181" spans="1:36">
      <c r="A181" s="155"/>
      <c r="B181" s="155"/>
      <c r="C181" s="155"/>
      <c r="D181" s="156"/>
      <c r="E181" s="156"/>
      <c r="F181" s="157">
        <v>0</v>
      </c>
      <c r="G181" s="157">
        <v>0</v>
      </c>
      <c r="H181" s="157">
        <v>0</v>
      </c>
      <c r="I181" s="157">
        <v>0</v>
      </c>
      <c r="J181" s="157">
        <v>0</v>
      </c>
      <c r="K181" s="157">
        <v>0</v>
      </c>
      <c r="L181" s="157">
        <v>0</v>
      </c>
      <c r="M181" s="157">
        <v>0</v>
      </c>
      <c r="N181" s="157">
        <v>0</v>
      </c>
      <c r="O181" s="157">
        <v>0</v>
      </c>
      <c r="P181" s="157">
        <v>0</v>
      </c>
      <c r="Q181" s="157">
        <v>0</v>
      </c>
      <c r="R181" s="157">
        <v>0</v>
      </c>
      <c r="S181" s="157">
        <v>0</v>
      </c>
      <c r="T181" s="157">
        <v>0</v>
      </c>
      <c r="U181" s="157">
        <v>0.33333333333333331</v>
      </c>
      <c r="V181" s="157">
        <v>1</v>
      </c>
      <c r="W181" s="157">
        <v>1</v>
      </c>
      <c r="X181" s="157">
        <v>1</v>
      </c>
      <c r="Y181" s="157">
        <v>1</v>
      </c>
      <c r="Z181" s="157">
        <v>1</v>
      </c>
      <c r="AA181" s="157">
        <v>0.66666666666666663</v>
      </c>
      <c r="AB181" s="157">
        <v>0.33333333333333331</v>
      </c>
      <c r="AC181" s="157">
        <v>1</v>
      </c>
      <c r="AD181" s="157">
        <v>1</v>
      </c>
      <c r="AE181" s="157">
        <v>1</v>
      </c>
      <c r="AF181" s="157">
        <v>1</v>
      </c>
      <c r="AG181" s="157">
        <v>0.25</v>
      </c>
      <c r="AH181" s="157">
        <v>0</v>
      </c>
      <c r="AI181" s="157">
        <v>0.33333333333333331</v>
      </c>
      <c r="AJ181" s="157">
        <v>0</v>
      </c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32">
        <f>SUM(U180:AG180)</f>
        <v>12.930000000000007</v>
      </c>
      <c r="G183" s="32">
        <f>SUM(U179:AG179)</f>
        <v>1.5650000000000048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conditionalFormatting sqref="C134:E138 F134:AJ137">
    <cfRule type="cellIs" dxfId="48" priority="5" operator="equal">
      <formula>3</formula>
    </cfRule>
    <cfRule type="cellIs" dxfId="47" priority="6" operator="equal">
      <formula>2</formula>
    </cfRule>
    <cfRule type="cellIs" dxfId="46" priority="7" operator="equal">
      <formula>1</formula>
    </cfRule>
  </conditionalFormatting>
  <conditionalFormatting sqref="C138:E138">
    <cfRule type="cellIs" dxfId="45" priority="4" operator="greaterThan">
      <formula>0</formula>
    </cfRule>
  </conditionalFormatting>
  <conditionalFormatting sqref="F181:AJ181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:AJ30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02" t="s">
        <v>106</v>
      </c>
      <c r="G3" s="202" t="s">
        <v>107</v>
      </c>
      <c r="H3" s="202" t="s">
        <v>108</v>
      </c>
      <c r="I3" s="202" t="s">
        <v>109</v>
      </c>
      <c r="J3" s="202" t="s">
        <v>110</v>
      </c>
      <c r="K3" s="202" t="s">
        <v>111</v>
      </c>
      <c r="L3" s="202" t="s">
        <v>112</v>
      </c>
      <c r="M3" s="202" t="s">
        <v>106</v>
      </c>
      <c r="N3" s="202" t="s">
        <v>107</v>
      </c>
      <c r="O3" s="202" t="s">
        <v>108</v>
      </c>
      <c r="P3" s="202" t="s">
        <v>109</v>
      </c>
      <c r="Q3" s="202" t="s">
        <v>110</v>
      </c>
      <c r="R3" s="202" t="s">
        <v>111</v>
      </c>
      <c r="S3" s="202" t="s">
        <v>112</v>
      </c>
      <c r="T3" s="202" t="s">
        <v>106</v>
      </c>
      <c r="U3" s="202" t="s">
        <v>107</v>
      </c>
      <c r="V3" s="202" t="s">
        <v>108</v>
      </c>
      <c r="W3" s="202" t="s">
        <v>109</v>
      </c>
      <c r="X3" s="202" t="s">
        <v>110</v>
      </c>
      <c r="Y3" s="202" t="s">
        <v>111</v>
      </c>
      <c r="Z3" s="202" t="s">
        <v>112</v>
      </c>
      <c r="AA3" s="202" t="s">
        <v>106</v>
      </c>
      <c r="AB3" s="202" t="s">
        <v>107</v>
      </c>
      <c r="AC3" s="202" t="s">
        <v>108</v>
      </c>
      <c r="AD3" s="202" t="s">
        <v>109</v>
      </c>
      <c r="AE3" s="202" t="s">
        <v>110</v>
      </c>
      <c r="AF3" s="202" t="s">
        <v>111</v>
      </c>
      <c r="AG3" s="202" t="s">
        <v>112</v>
      </c>
      <c r="AH3" s="202" t="s">
        <v>106</v>
      </c>
      <c r="AI3" s="202" t="s">
        <v>107</v>
      </c>
      <c r="AJ3" s="202" t="s">
        <v>108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JUNI!AJ33</f>
        <v>5844.1379999999999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87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</row>
    <row r="6" spans="1:37" outlineLevel="1">
      <c r="A6" s="33"/>
      <c r="B6" s="36" t="s">
        <v>24</v>
      </c>
      <c r="C6" s="67" t="s">
        <v>101</v>
      </c>
      <c r="D6" s="36"/>
      <c r="E6" s="37">
        <f>JUNI!AJ34</f>
        <v>1144.223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87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</row>
    <row r="7" spans="1:37" outlineLevel="1">
      <c r="A7" s="33"/>
      <c r="B7" s="39" t="s">
        <v>2</v>
      </c>
      <c r="C7" s="67" t="s">
        <v>102</v>
      </c>
      <c r="D7" s="36"/>
      <c r="E7" s="37">
        <f>JUNI!AJ35</f>
        <v>15549</v>
      </c>
      <c r="F7" s="102"/>
      <c r="G7" s="102"/>
      <c r="H7" s="102"/>
      <c r="I7" s="102"/>
      <c r="J7" s="101"/>
      <c r="K7" s="101"/>
      <c r="L7" s="102"/>
      <c r="M7" s="101"/>
      <c r="N7" s="101"/>
      <c r="O7" s="102"/>
      <c r="P7" s="101"/>
      <c r="Q7" s="101"/>
      <c r="R7" s="101"/>
      <c r="S7" s="88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</row>
    <row r="8" spans="1:37" outlineLevel="1">
      <c r="A8" s="33"/>
      <c r="B8" s="39" t="s">
        <v>4</v>
      </c>
      <c r="C8" s="67" t="s">
        <v>102</v>
      </c>
      <c r="D8" s="36"/>
      <c r="E8" s="37">
        <f>JUNI!AJ36</f>
        <v>23921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89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</row>
    <row r="9" spans="1:37" outlineLevel="1">
      <c r="A9" s="33"/>
      <c r="B9" s="39" t="s">
        <v>10</v>
      </c>
      <c r="C9" s="67" t="s">
        <v>102</v>
      </c>
      <c r="D9" s="36"/>
      <c r="E9" s="37">
        <f>JUNI!AJ37</f>
        <v>2607.5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90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JUNI!AJ38</f>
        <v>1272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89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JUNI!AJ39</f>
        <v>161.55000000000001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89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JUNI!AJ40</f>
        <v>49.082000000000001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87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</row>
    <row r="13" spans="1:37" outlineLevel="1">
      <c r="A13" s="33"/>
      <c r="B13" s="62" t="s">
        <v>43</v>
      </c>
      <c r="C13" s="67" t="s">
        <v>102</v>
      </c>
      <c r="D13" s="36"/>
      <c r="E13" s="37">
        <f>JUNI!AJ41</f>
        <v>3.254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87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</row>
    <row r="14" spans="1:37" outlineLevel="1">
      <c r="A14" s="33"/>
      <c r="B14" s="39" t="s">
        <v>1</v>
      </c>
      <c r="C14" s="67" t="s">
        <v>102</v>
      </c>
      <c r="D14" s="36"/>
      <c r="E14" s="37">
        <f>JUNI!AJ42</f>
        <v>774.64</v>
      </c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89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</row>
    <row r="15" spans="1:37" outlineLevel="1">
      <c r="A15" s="33"/>
      <c r="B15" s="39" t="s">
        <v>41</v>
      </c>
      <c r="C15" s="67" t="s">
        <v>102</v>
      </c>
      <c r="D15" s="36"/>
      <c r="E15" s="37">
        <f>JUNI!AJ43</f>
        <v>694.68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89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JUNI!AJ44</f>
        <v>1917.2</v>
      </c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90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</row>
    <row r="17" spans="1:36" outlineLevel="1">
      <c r="A17" s="33"/>
      <c r="B17" s="39" t="s">
        <v>13</v>
      </c>
      <c r="C17" s="67" t="s">
        <v>102</v>
      </c>
      <c r="D17" s="36"/>
      <c r="E17" s="37">
        <f>JUNI!AJ45</f>
        <v>27.981999999999999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87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</row>
    <row r="18" spans="1:36" outlineLevel="1">
      <c r="A18" s="33"/>
      <c r="B18" s="39" t="s">
        <v>14</v>
      </c>
      <c r="C18" s="67" t="s">
        <v>102</v>
      </c>
      <c r="D18" s="36"/>
      <c r="E18" s="37">
        <f>JUNI!AJ46</f>
        <v>5.4522000000000004</v>
      </c>
      <c r="F18" s="105"/>
      <c r="G18" s="105"/>
      <c r="H18" s="105"/>
      <c r="I18" s="105"/>
      <c r="J18" s="104"/>
      <c r="K18" s="104"/>
      <c r="L18" s="105"/>
      <c r="M18" s="104"/>
      <c r="N18" s="104"/>
      <c r="O18" s="105"/>
      <c r="P18" s="105"/>
      <c r="Q18" s="105"/>
      <c r="R18" s="105"/>
      <c r="S18" s="91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</row>
    <row r="19" spans="1:36" outlineLevel="1">
      <c r="A19" s="33"/>
      <c r="B19" s="39" t="s">
        <v>15</v>
      </c>
      <c r="C19" s="67" t="s">
        <v>102</v>
      </c>
      <c r="D19" s="36"/>
      <c r="E19" s="37">
        <f>JUNI!AJ47</f>
        <v>72.885999999999996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7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</row>
    <row r="20" spans="1:36" outlineLevel="1">
      <c r="A20" s="33"/>
      <c r="B20" s="39" t="s">
        <v>16</v>
      </c>
      <c r="C20" s="67" t="s">
        <v>102</v>
      </c>
      <c r="D20" s="36"/>
      <c r="E20" s="37">
        <f>JUNI!AJ48</f>
        <v>426.67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89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</row>
    <row r="21" spans="1:36" outlineLevel="1">
      <c r="A21" s="33"/>
      <c r="B21" s="39" t="s">
        <v>17</v>
      </c>
      <c r="C21" s="67" t="s">
        <v>102</v>
      </c>
      <c r="D21" s="36"/>
      <c r="E21" s="37">
        <f>JUNI!AJ49</f>
        <v>251.62217999999999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87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</row>
    <row r="22" spans="1:36" outlineLevel="1">
      <c r="A22" s="33"/>
      <c r="B22" s="60" t="s">
        <v>98</v>
      </c>
      <c r="C22" s="67" t="s">
        <v>102</v>
      </c>
      <c r="D22" s="36"/>
      <c r="E22" s="37">
        <f>JUNI!AJ50</f>
        <v>5015.6000000000004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90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</row>
    <row r="23" spans="1:36" outlineLevel="1">
      <c r="A23" s="33"/>
      <c r="B23" s="63" t="s">
        <v>95</v>
      </c>
      <c r="C23" s="67" t="s">
        <v>102</v>
      </c>
      <c r="D23" s="36"/>
      <c r="E23" s="37">
        <f>JUNI!AJ51</f>
        <v>63.567999999999998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87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</row>
    <row r="24" spans="1:36" outlineLevel="1">
      <c r="A24" s="33"/>
      <c r="B24" s="63" t="s">
        <v>99</v>
      </c>
      <c r="C24" s="67" t="s">
        <v>102</v>
      </c>
      <c r="D24" s="36"/>
      <c r="E24" s="37">
        <f>JUNI!AJ52</f>
        <v>412.39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8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</row>
    <row r="25" spans="1:36" outlineLevel="1">
      <c r="A25" s="33"/>
      <c r="B25" s="63" t="s">
        <v>100</v>
      </c>
      <c r="C25" s="67" t="s">
        <v>102</v>
      </c>
      <c r="D25" s="36"/>
      <c r="E25" s="37">
        <f>JUNI!AJ53</f>
        <v>492.23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89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</row>
    <row r="26" spans="1:36" outlineLevel="1">
      <c r="A26" s="33"/>
      <c r="B26" s="63" t="s">
        <v>96</v>
      </c>
      <c r="C26" s="67" t="s">
        <v>102</v>
      </c>
      <c r="D26" s="36"/>
      <c r="E26" s="37">
        <f>JUNI!AJ54</f>
        <v>453.83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89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</row>
    <row r="27" spans="1:36" outlineLevel="1">
      <c r="A27" s="33"/>
      <c r="B27" s="39" t="s">
        <v>19</v>
      </c>
      <c r="C27" s="67" t="s">
        <v>102</v>
      </c>
      <c r="D27" s="36"/>
      <c r="E27" s="37">
        <f>JUNI!AJ55</f>
        <v>1802.9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90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</row>
    <row r="28" spans="1:36" outlineLevel="1">
      <c r="A28" s="33"/>
      <c r="B28" s="64" t="s">
        <v>97</v>
      </c>
      <c r="C28" s="67" t="s">
        <v>102</v>
      </c>
      <c r="D28" s="36"/>
      <c r="E28" s="37">
        <f>JUNI!AJ56</f>
        <v>77.711768000000006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87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</row>
    <row r="29" spans="1:36" outlineLevel="1">
      <c r="A29" s="33"/>
      <c r="B29" s="65" t="s">
        <v>56</v>
      </c>
      <c r="C29" s="67" t="s">
        <v>102</v>
      </c>
      <c r="D29" s="36"/>
      <c r="E29" s="37">
        <f>JUNI!AJ57</f>
        <v>78.718999999999994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87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</row>
    <row r="30" spans="1:36" outlineLevel="1">
      <c r="A30" s="33"/>
      <c r="B30" s="39" t="s">
        <v>20</v>
      </c>
      <c r="C30" s="67" t="s">
        <v>102</v>
      </c>
      <c r="D30" s="36"/>
      <c r="E30" s="37">
        <f>JUNI!AJ58</f>
        <v>886.28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89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8" outlineLevel="1">
      <c r="A33" s="33"/>
      <c r="B33" s="36" t="s">
        <v>23</v>
      </c>
      <c r="C33" s="36"/>
      <c r="D33" s="36"/>
      <c r="E33" s="36">
        <f t="shared" ref="E33:E58" si="0">E5</f>
        <v>5844.1379999999999</v>
      </c>
      <c r="F33" s="36">
        <f t="shared" ref="F33:AJ41" si="1">IF(F5=0,E33,F5)</f>
        <v>5844.1379999999999</v>
      </c>
      <c r="G33" s="36">
        <f t="shared" si="1"/>
        <v>5844.1379999999999</v>
      </c>
      <c r="H33" s="36">
        <f t="shared" si="1"/>
        <v>5844.1379999999999</v>
      </c>
      <c r="I33" s="36">
        <f t="shared" si="1"/>
        <v>5844.1379999999999</v>
      </c>
      <c r="J33" s="36">
        <f t="shared" si="1"/>
        <v>5844.1379999999999</v>
      </c>
      <c r="K33" s="36">
        <f t="shared" si="1"/>
        <v>5844.1379999999999</v>
      </c>
      <c r="L33" s="36">
        <f t="shared" si="1"/>
        <v>5844.1379999999999</v>
      </c>
      <c r="M33" s="36">
        <f t="shared" si="1"/>
        <v>5844.1379999999999</v>
      </c>
      <c r="N33" s="36">
        <f t="shared" si="1"/>
        <v>5844.1379999999999</v>
      </c>
      <c r="O33" s="36">
        <f t="shared" si="1"/>
        <v>5844.1379999999999</v>
      </c>
      <c r="P33" s="36">
        <f t="shared" si="1"/>
        <v>5844.1379999999999</v>
      </c>
      <c r="Q33" s="36">
        <f t="shared" si="1"/>
        <v>5844.1379999999999</v>
      </c>
      <c r="R33" s="36">
        <f t="shared" si="1"/>
        <v>5844.1379999999999</v>
      </c>
      <c r="S33" s="36">
        <f t="shared" si="1"/>
        <v>5844.1379999999999</v>
      </c>
      <c r="T33" s="36">
        <f t="shared" si="1"/>
        <v>5844.1379999999999</v>
      </c>
      <c r="U33" s="36">
        <f t="shared" si="1"/>
        <v>5844.1379999999999</v>
      </c>
      <c r="V33" s="36">
        <f t="shared" si="1"/>
        <v>5844.1379999999999</v>
      </c>
      <c r="W33" s="36">
        <f t="shared" si="1"/>
        <v>5844.1379999999999</v>
      </c>
      <c r="X33" s="36">
        <f t="shared" si="1"/>
        <v>5844.1379999999999</v>
      </c>
      <c r="Y33" s="36">
        <f t="shared" si="1"/>
        <v>5844.1379999999999</v>
      </c>
      <c r="Z33" s="36">
        <f t="shared" si="1"/>
        <v>5844.1379999999999</v>
      </c>
      <c r="AA33" s="36">
        <f t="shared" si="1"/>
        <v>5844.1379999999999</v>
      </c>
      <c r="AB33" s="36">
        <f t="shared" si="1"/>
        <v>5844.1379999999999</v>
      </c>
      <c r="AC33" s="36">
        <f t="shared" si="1"/>
        <v>5844.1379999999999</v>
      </c>
      <c r="AD33" s="36">
        <f t="shared" si="1"/>
        <v>5844.1379999999999</v>
      </c>
      <c r="AE33" s="36">
        <f t="shared" si="1"/>
        <v>5844.1379999999999</v>
      </c>
      <c r="AF33" s="36">
        <f t="shared" si="1"/>
        <v>5844.1379999999999</v>
      </c>
      <c r="AG33" s="36">
        <f t="shared" si="1"/>
        <v>5844.1379999999999</v>
      </c>
      <c r="AH33" s="36">
        <f t="shared" si="1"/>
        <v>5844.1379999999999</v>
      </c>
      <c r="AI33" s="36">
        <f t="shared" si="1"/>
        <v>5844.1379999999999</v>
      </c>
      <c r="AJ33" s="36">
        <f t="shared" si="1"/>
        <v>5844.1379999999999</v>
      </c>
    </row>
    <row r="34" spans="1:38" outlineLevel="1">
      <c r="A34" s="33"/>
      <c r="B34" s="36" t="s">
        <v>24</v>
      </c>
      <c r="C34" s="36"/>
      <c r="D34" s="36"/>
      <c r="E34" s="36">
        <f t="shared" si="0"/>
        <v>1144.223</v>
      </c>
      <c r="F34" s="36">
        <f t="shared" si="1"/>
        <v>1144.223</v>
      </c>
      <c r="G34" s="36">
        <f t="shared" si="1"/>
        <v>1144.223</v>
      </c>
      <c r="H34" s="36">
        <f t="shared" si="1"/>
        <v>1144.223</v>
      </c>
      <c r="I34" s="36">
        <f t="shared" si="1"/>
        <v>1144.223</v>
      </c>
      <c r="J34" s="36">
        <f t="shared" si="1"/>
        <v>1144.223</v>
      </c>
      <c r="K34" s="36">
        <f t="shared" si="1"/>
        <v>1144.223</v>
      </c>
      <c r="L34" s="36">
        <f t="shared" si="1"/>
        <v>1144.223</v>
      </c>
      <c r="M34" s="36">
        <f t="shared" si="1"/>
        <v>1144.223</v>
      </c>
      <c r="N34" s="36">
        <f t="shared" si="1"/>
        <v>1144.223</v>
      </c>
      <c r="O34" s="36">
        <f t="shared" si="1"/>
        <v>1144.223</v>
      </c>
      <c r="P34" s="36">
        <f t="shared" si="1"/>
        <v>1144.223</v>
      </c>
      <c r="Q34" s="36">
        <f t="shared" si="1"/>
        <v>1144.223</v>
      </c>
      <c r="R34" s="36">
        <f t="shared" si="1"/>
        <v>1144.223</v>
      </c>
      <c r="S34" s="36">
        <f t="shared" si="1"/>
        <v>1144.223</v>
      </c>
      <c r="T34" s="36">
        <f t="shared" si="1"/>
        <v>1144.223</v>
      </c>
      <c r="U34" s="36">
        <f t="shared" si="1"/>
        <v>1144.223</v>
      </c>
      <c r="V34" s="36">
        <f t="shared" si="1"/>
        <v>1144.223</v>
      </c>
      <c r="W34" s="36">
        <f t="shared" si="1"/>
        <v>1144.223</v>
      </c>
      <c r="X34" s="36">
        <f t="shared" si="1"/>
        <v>1144.223</v>
      </c>
      <c r="Y34" s="36">
        <f t="shared" si="1"/>
        <v>1144.223</v>
      </c>
      <c r="Z34" s="36">
        <f t="shared" si="1"/>
        <v>1144.223</v>
      </c>
      <c r="AA34" s="36">
        <f t="shared" si="1"/>
        <v>1144.223</v>
      </c>
      <c r="AB34" s="36">
        <f t="shared" si="1"/>
        <v>1144.223</v>
      </c>
      <c r="AC34" s="36">
        <f t="shared" si="1"/>
        <v>1144.223</v>
      </c>
      <c r="AD34" s="36">
        <f t="shared" si="1"/>
        <v>1144.223</v>
      </c>
      <c r="AE34" s="36">
        <f t="shared" si="1"/>
        <v>1144.223</v>
      </c>
      <c r="AF34" s="36">
        <f t="shared" si="1"/>
        <v>1144.223</v>
      </c>
      <c r="AG34" s="36">
        <f t="shared" si="1"/>
        <v>1144.223</v>
      </c>
      <c r="AH34" s="36">
        <f t="shared" si="1"/>
        <v>1144.223</v>
      </c>
      <c r="AI34" s="36">
        <f t="shared" si="1"/>
        <v>1144.223</v>
      </c>
      <c r="AJ34" s="36">
        <f t="shared" si="1"/>
        <v>1144.223</v>
      </c>
    </row>
    <row r="35" spans="1:38" outlineLevel="1">
      <c r="A35" s="33"/>
      <c r="B35" s="39" t="s">
        <v>2</v>
      </c>
      <c r="C35" s="36"/>
      <c r="D35" s="36"/>
      <c r="E35" s="36">
        <f t="shared" si="0"/>
        <v>15549</v>
      </c>
      <c r="F35" s="36">
        <f t="shared" si="1"/>
        <v>15549</v>
      </c>
      <c r="G35" s="36">
        <f t="shared" si="1"/>
        <v>15549</v>
      </c>
      <c r="H35" s="36">
        <f t="shared" si="1"/>
        <v>15549</v>
      </c>
      <c r="I35" s="36">
        <f t="shared" si="1"/>
        <v>15549</v>
      </c>
      <c r="J35" s="36">
        <f t="shared" si="1"/>
        <v>15549</v>
      </c>
      <c r="K35" s="36">
        <f t="shared" si="1"/>
        <v>15549</v>
      </c>
      <c r="L35" s="36">
        <f t="shared" si="1"/>
        <v>15549</v>
      </c>
      <c r="M35" s="36">
        <f t="shared" si="1"/>
        <v>15549</v>
      </c>
      <c r="N35" s="36">
        <f t="shared" si="1"/>
        <v>15549</v>
      </c>
      <c r="O35" s="36">
        <f t="shared" si="1"/>
        <v>15549</v>
      </c>
      <c r="P35" s="36">
        <f t="shared" si="1"/>
        <v>15549</v>
      </c>
      <c r="Q35" s="36">
        <f t="shared" si="1"/>
        <v>15549</v>
      </c>
      <c r="R35" s="36">
        <f t="shared" si="1"/>
        <v>15549</v>
      </c>
      <c r="S35" s="36">
        <f t="shared" si="1"/>
        <v>15549</v>
      </c>
      <c r="T35" s="36">
        <f t="shared" si="1"/>
        <v>15549</v>
      </c>
      <c r="U35" s="36">
        <f t="shared" si="1"/>
        <v>15549</v>
      </c>
      <c r="V35" s="36">
        <f t="shared" si="1"/>
        <v>15549</v>
      </c>
      <c r="W35" s="36">
        <f t="shared" si="1"/>
        <v>15549</v>
      </c>
      <c r="X35" s="36">
        <f t="shared" si="1"/>
        <v>15549</v>
      </c>
      <c r="Y35" s="36">
        <f t="shared" si="1"/>
        <v>15549</v>
      </c>
      <c r="Z35" s="36">
        <f t="shared" si="1"/>
        <v>15549</v>
      </c>
      <c r="AA35" s="36">
        <f t="shared" si="1"/>
        <v>15549</v>
      </c>
      <c r="AB35" s="36">
        <f t="shared" si="1"/>
        <v>15549</v>
      </c>
      <c r="AC35" s="36">
        <f t="shared" si="1"/>
        <v>15549</v>
      </c>
      <c r="AD35" s="36">
        <f t="shared" si="1"/>
        <v>15549</v>
      </c>
      <c r="AE35" s="36">
        <f t="shared" si="1"/>
        <v>15549</v>
      </c>
      <c r="AF35" s="36">
        <f t="shared" si="1"/>
        <v>15549</v>
      </c>
      <c r="AG35" s="36">
        <f t="shared" si="1"/>
        <v>15549</v>
      </c>
      <c r="AH35" s="36">
        <f t="shared" si="1"/>
        <v>15549</v>
      </c>
      <c r="AI35" s="36">
        <f t="shared" si="1"/>
        <v>15549</v>
      </c>
      <c r="AJ35" s="36">
        <f t="shared" si="1"/>
        <v>15549</v>
      </c>
      <c r="AK35" s="6">
        <v>11898</v>
      </c>
      <c r="AL35" s="6">
        <v>12245</v>
      </c>
    </row>
    <row r="36" spans="1:38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  <c r="AK36" s="6">
        <v>0</v>
      </c>
      <c r="AL36" s="6">
        <v>0</v>
      </c>
    </row>
    <row r="37" spans="1:38" outlineLevel="1">
      <c r="A37" s="33"/>
      <c r="B37" s="39" t="s">
        <v>10</v>
      </c>
      <c r="C37" s="36"/>
      <c r="D37" s="36"/>
      <c r="E37" s="36">
        <f t="shared" si="0"/>
        <v>2607.5</v>
      </c>
      <c r="F37" s="36">
        <f t="shared" si="1"/>
        <v>2607.5</v>
      </c>
      <c r="G37" s="36">
        <f t="shared" si="1"/>
        <v>2607.5</v>
      </c>
      <c r="H37" s="36">
        <f t="shared" si="1"/>
        <v>2607.5</v>
      </c>
      <c r="I37" s="36">
        <f t="shared" si="1"/>
        <v>2607.5</v>
      </c>
      <c r="J37" s="36">
        <f t="shared" si="1"/>
        <v>2607.5</v>
      </c>
      <c r="K37" s="36">
        <f t="shared" si="1"/>
        <v>2607.5</v>
      </c>
      <c r="L37" s="36">
        <f t="shared" si="1"/>
        <v>2607.5</v>
      </c>
      <c r="M37" s="36">
        <f t="shared" si="1"/>
        <v>2607.5</v>
      </c>
      <c r="N37" s="36">
        <f t="shared" si="1"/>
        <v>2607.5</v>
      </c>
      <c r="O37" s="36">
        <f t="shared" si="1"/>
        <v>2607.5</v>
      </c>
      <c r="P37" s="36">
        <f t="shared" si="1"/>
        <v>2607.5</v>
      </c>
      <c r="Q37" s="36">
        <f t="shared" si="1"/>
        <v>2607.5</v>
      </c>
      <c r="R37" s="36">
        <f t="shared" si="1"/>
        <v>2607.5</v>
      </c>
      <c r="S37" s="36">
        <f t="shared" si="1"/>
        <v>2607.5</v>
      </c>
      <c r="T37" s="36">
        <f t="shared" si="1"/>
        <v>2607.5</v>
      </c>
      <c r="U37" s="36">
        <f t="shared" si="1"/>
        <v>2607.5</v>
      </c>
      <c r="V37" s="36">
        <f t="shared" si="1"/>
        <v>2607.5</v>
      </c>
      <c r="W37" s="36">
        <f t="shared" si="1"/>
        <v>2607.5</v>
      </c>
      <c r="X37" s="36">
        <f t="shared" si="1"/>
        <v>2607.5</v>
      </c>
      <c r="Y37" s="36">
        <f t="shared" si="1"/>
        <v>2607.5</v>
      </c>
      <c r="Z37" s="36">
        <f t="shared" si="1"/>
        <v>2607.5</v>
      </c>
      <c r="AA37" s="36">
        <f t="shared" si="1"/>
        <v>2607.5</v>
      </c>
      <c r="AB37" s="36">
        <f t="shared" si="1"/>
        <v>2607.5</v>
      </c>
      <c r="AC37" s="36">
        <f t="shared" si="1"/>
        <v>2607.5</v>
      </c>
      <c r="AD37" s="36">
        <f t="shared" si="1"/>
        <v>2607.5</v>
      </c>
      <c r="AE37" s="36">
        <f t="shared" si="1"/>
        <v>2607.5</v>
      </c>
      <c r="AF37" s="36">
        <f t="shared" si="1"/>
        <v>2607.5</v>
      </c>
      <c r="AG37" s="36">
        <f t="shared" si="1"/>
        <v>2607.5</v>
      </c>
      <c r="AH37" s="36">
        <f t="shared" si="1"/>
        <v>2607.5</v>
      </c>
      <c r="AI37" s="36">
        <f t="shared" si="1"/>
        <v>2607.5</v>
      </c>
      <c r="AJ37" s="36">
        <f t="shared" si="1"/>
        <v>2607.5</v>
      </c>
      <c r="AK37" s="6">
        <v>2044.7</v>
      </c>
      <c r="AL37" s="6">
        <v>2107.3000000000002</v>
      </c>
    </row>
    <row r="38" spans="1:38" outlineLevel="1">
      <c r="A38" s="33"/>
      <c r="B38" s="61" t="s">
        <v>26</v>
      </c>
      <c r="C38" s="36"/>
      <c r="D38" s="36"/>
      <c r="E38" s="36">
        <f t="shared" si="0"/>
        <v>1272</v>
      </c>
      <c r="F38" s="36">
        <f t="shared" si="1"/>
        <v>1272</v>
      </c>
      <c r="G38" s="36">
        <f t="shared" si="1"/>
        <v>1272</v>
      </c>
      <c r="H38" s="36">
        <f t="shared" si="1"/>
        <v>1272</v>
      </c>
      <c r="I38" s="36">
        <f t="shared" si="1"/>
        <v>1272</v>
      </c>
      <c r="J38" s="36">
        <f t="shared" si="1"/>
        <v>1272</v>
      </c>
      <c r="K38" s="36">
        <f t="shared" si="1"/>
        <v>1272</v>
      </c>
      <c r="L38" s="36">
        <f t="shared" si="1"/>
        <v>1272</v>
      </c>
      <c r="M38" s="36">
        <f t="shared" si="1"/>
        <v>1272</v>
      </c>
      <c r="N38" s="36">
        <f t="shared" si="1"/>
        <v>1272</v>
      </c>
      <c r="O38" s="36">
        <f t="shared" si="1"/>
        <v>1272</v>
      </c>
      <c r="P38" s="36">
        <f t="shared" si="1"/>
        <v>1272</v>
      </c>
      <c r="Q38" s="36">
        <f t="shared" si="1"/>
        <v>1272</v>
      </c>
      <c r="R38" s="36">
        <f t="shared" si="1"/>
        <v>1272</v>
      </c>
      <c r="S38" s="36">
        <f t="shared" si="1"/>
        <v>1272</v>
      </c>
      <c r="T38" s="36">
        <f t="shared" si="1"/>
        <v>1272</v>
      </c>
      <c r="U38" s="36">
        <f t="shared" si="1"/>
        <v>1272</v>
      </c>
      <c r="V38" s="36">
        <f t="shared" si="1"/>
        <v>1272</v>
      </c>
      <c r="W38" s="36">
        <f t="shared" si="1"/>
        <v>1272</v>
      </c>
      <c r="X38" s="36">
        <f t="shared" si="1"/>
        <v>1272</v>
      </c>
      <c r="Y38" s="36">
        <f t="shared" si="1"/>
        <v>1272</v>
      </c>
      <c r="Z38" s="36">
        <f t="shared" si="1"/>
        <v>1272</v>
      </c>
      <c r="AA38" s="36">
        <f t="shared" si="1"/>
        <v>1272</v>
      </c>
      <c r="AB38" s="36">
        <f t="shared" si="1"/>
        <v>1272</v>
      </c>
      <c r="AC38" s="36">
        <f t="shared" si="1"/>
        <v>1272</v>
      </c>
      <c r="AD38" s="36">
        <f t="shared" si="1"/>
        <v>1272</v>
      </c>
      <c r="AE38" s="36">
        <f t="shared" si="1"/>
        <v>1272</v>
      </c>
      <c r="AF38" s="36">
        <f t="shared" si="1"/>
        <v>1272</v>
      </c>
      <c r="AG38" s="36">
        <f t="shared" si="1"/>
        <v>1272</v>
      </c>
      <c r="AH38" s="36">
        <f t="shared" si="1"/>
        <v>1272</v>
      </c>
      <c r="AI38" s="36">
        <f t="shared" si="1"/>
        <v>1272</v>
      </c>
      <c r="AJ38" s="36">
        <f t="shared" si="1"/>
        <v>1272</v>
      </c>
      <c r="AK38" s="6">
        <v>914.07</v>
      </c>
      <c r="AL38" s="6">
        <v>954.57</v>
      </c>
    </row>
    <row r="39" spans="1:38" outlineLevel="1">
      <c r="A39" s="33"/>
      <c r="B39" s="61" t="s">
        <v>11</v>
      </c>
      <c r="C39" s="36"/>
      <c r="D39" s="36"/>
      <c r="E39" s="36">
        <f t="shared" si="0"/>
        <v>161.55000000000001</v>
      </c>
      <c r="F39" s="36">
        <f t="shared" si="1"/>
        <v>161.55000000000001</v>
      </c>
      <c r="G39" s="36">
        <f t="shared" si="1"/>
        <v>161.55000000000001</v>
      </c>
      <c r="H39" s="36">
        <f t="shared" si="1"/>
        <v>161.55000000000001</v>
      </c>
      <c r="I39" s="36">
        <f t="shared" si="1"/>
        <v>161.55000000000001</v>
      </c>
      <c r="J39" s="36">
        <f t="shared" si="1"/>
        <v>161.55000000000001</v>
      </c>
      <c r="K39" s="36">
        <f t="shared" si="1"/>
        <v>161.55000000000001</v>
      </c>
      <c r="L39" s="36">
        <f t="shared" si="1"/>
        <v>161.55000000000001</v>
      </c>
      <c r="M39" s="36">
        <f t="shared" si="1"/>
        <v>161.55000000000001</v>
      </c>
      <c r="N39" s="36">
        <f t="shared" si="1"/>
        <v>161.55000000000001</v>
      </c>
      <c r="O39" s="36">
        <f t="shared" si="1"/>
        <v>161.55000000000001</v>
      </c>
      <c r="P39" s="36">
        <f t="shared" si="1"/>
        <v>161.55000000000001</v>
      </c>
      <c r="Q39" s="36">
        <f t="shared" si="1"/>
        <v>161.55000000000001</v>
      </c>
      <c r="R39" s="36">
        <f t="shared" si="1"/>
        <v>161.55000000000001</v>
      </c>
      <c r="S39" s="36">
        <f t="shared" si="1"/>
        <v>161.55000000000001</v>
      </c>
      <c r="T39" s="36">
        <f t="shared" si="1"/>
        <v>161.55000000000001</v>
      </c>
      <c r="U39" s="36">
        <f t="shared" si="1"/>
        <v>161.55000000000001</v>
      </c>
      <c r="V39" s="36">
        <f t="shared" si="1"/>
        <v>161.55000000000001</v>
      </c>
      <c r="W39" s="36">
        <f t="shared" si="1"/>
        <v>161.55000000000001</v>
      </c>
      <c r="X39" s="36">
        <f t="shared" si="1"/>
        <v>161.55000000000001</v>
      </c>
      <c r="Y39" s="36">
        <f t="shared" si="1"/>
        <v>161.55000000000001</v>
      </c>
      <c r="Z39" s="36">
        <f t="shared" si="1"/>
        <v>161.55000000000001</v>
      </c>
      <c r="AA39" s="36">
        <f t="shared" si="1"/>
        <v>161.55000000000001</v>
      </c>
      <c r="AB39" s="36">
        <f t="shared" si="1"/>
        <v>161.55000000000001</v>
      </c>
      <c r="AC39" s="36">
        <f t="shared" si="1"/>
        <v>161.55000000000001</v>
      </c>
      <c r="AD39" s="36">
        <f t="shared" si="1"/>
        <v>161.55000000000001</v>
      </c>
      <c r="AE39" s="36">
        <f t="shared" si="1"/>
        <v>161.55000000000001</v>
      </c>
      <c r="AF39" s="36">
        <f t="shared" si="1"/>
        <v>161.55000000000001</v>
      </c>
      <c r="AG39" s="36">
        <f t="shared" si="1"/>
        <v>161.55000000000001</v>
      </c>
      <c r="AH39" s="36">
        <f t="shared" si="1"/>
        <v>161.55000000000001</v>
      </c>
      <c r="AI39" s="36">
        <f t="shared" si="1"/>
        <v>161.55000000000001</v>
      </c>
      <c r="AJ39" s="36">
        <f t="shared" si="1"/>
        <v>161.55000000000001</v>
      </c>
      <c r="AK39" s="6">
        <v>141.49</v>
      </c>
      <c r="AL39" s="6">
        <v>143.59</v>
      </c>
    </row>
    <row r="40" spans="1:38" outlineLevel="1">
      <c r="A40" s="33"/>
      <c r="B40" s="62" t="s">
        <v>44</v>
      </c>
      <c r="C40" s="36"/>
      <c r="D40" s="36"/>
      <c r="E40" s="36">
        <f t="shared" si="0"/>
        <v>49.082000000000001</v>
      </c>
      <c r="F40" s="36">
        <f t="shared" si="1"/>
        <v>49.082000000000001</v>
      </c>
      <c r="G40" s="36">
        <f t="shared" si="1"/>
        <v>49.082000000000001</v>
      </c>
      <c r="H40" s="36">
        <f t="shared" si="1"/>
        <v>49.082000000000001</v>
      </c>
      <c r="I40" s="36">
        <f t="shared" si="1"/>
        <v>49.082000000000001</v>
      </c>
      <c r="J40" s="36">
        <f t="shared" si="1"/>
        <v>49.082000000000001</v>
      </c>
      <c r="K40" s="36">
        <f t="shared" si="1"/>
        <v>49.082000000000001</v>
      </c>
      <c r="L40" s="36">
        <f t="shared" si="1"/>
        <v>49.082000000000001</v>
      </c>
      <c r="M40" s="36">
        <f t="shared" si="1"/>
        <v>49.082000000000001</v>
      </c>
      <c r="N40" s="36">
        <f t="shared" si="1"/>
        <v>49.082000000000001</v>
      </c>
      <c r="O40" s="36">
        <f t="shared" si="1"/>
        <v>49.082000000000001</v>
      </c>
      <c r="P40" s="36">
        <f t="shared" si="1"/>
        <v>49.082000000000001</v>
      </c>
      <c r="Q40" s="36">
        <f t="shared" si="1"/>
        <v>49.082000000000001</v>
      </c>
      <c r="R40" s="36">
        <f t="shared" si="1"/>
        <v>49.082000000000001</v>
      </c>
      <c r="S40" s="36">
        <f t="shared" si="1"/>
        <v>49.082000000000001</v>
      </c>
      <c r="T40" s="36">
        <f t="shared" si="1"/>
        <v>49.082000000000001</v>
      </c>
      <c r="U40" s="36">
        <f t="shared" si="1"/>
        <v>49.082000000000001</v>
      </c>
      <c r="V40" s="36">
        <f t="shared" si="1"/>
        <v>49.082000000000001</v>
      </c>
      <c r="W40" s="36">
        <f t="shared" si="1"/>
        <v>49.082000000000001</v>
      </c>
      <c r="X40" s="36">
        <f t="shared" si="1"/>
        <v>49.082000000000001</v>
      </c>
      <c r="Y40" s="36">
        <f t="shared" si="1"/>
        <v>49.082000000000001</v>
      </c>
      <c r="Z40" s="36">
        <f t="shared" si="1"/>
        <v>49.082000000000001</v>
      </c>
      <c r="AA40" s="36">
        <f t="shared" si="1"/>
        <v>49.082000000000001</v>
      </c>
      <c r="AB40" s="36">
        <f t="shared" si="1"/>
        <v>49.082000000000001</v>
      </c>
      <c r="AC40" s="36">
        <f t="shared" si="1"/>
        <v>49.082000000000001</v>
      </c>
      <c r="AD40" s="36">
        <f t="shared" si="1"/>
        <v>49.082000000000001</v>
      </c>
      <c r="AE40" s="36">
        <f t="shared" si="1"/>
        <v>49.082000000000001</v>
      </c>
      <c r="AF40" s="36">
        <f t="shared" si="1"/>
        <v>49.082000000000001</v>
      </c>
      <c r="AG40" s="36">
        <f t="shared" si="1"/>
        <v>49.082000000000001</v>
      </c>
      <c r="AH40" s="36">
        <f t="shared" si="1"/>
        <v>49.082000000000001</v>
      </c>
      <c r="AI40" s="36">
        <f t="shared" si="1"/>
        <v>49.082000000000001</v>
      </c>
      <c r="AJ40" s="36">
        <f t="shared" si="1"/>
        <v>49.082000000000001</v>
      </c>
      <c r="AK40" s="6">
        <v>15.662000000000001</v>
      </c>
      <c r="AL40" s="6">
        <v>19.292999999999999</v>
      </c>
    </row>
    <row r="41" spans="1:38" outlineLevel="1">
      <c r="A41" s="33"/>
      <c r="B41" s="62" t="s">
        <v>43</v>
      </c>
      <c r="C41" s="36"/>
      <c r="D41" s="36"/>
      <c r="E41" s="36">
        <f t="shared" si="0"/>
        <v>3.254</v>
      </c>
      <c r="F41" s="36">
        <f t="shared" si="1"/>
        <v>3.254</v>
      </c>
      <c r="G41" s="36">
        <f t="shared" si="1"/>
        <v>3.254</v>
      </c>
      <c r="H41" s="36">
        <f t="shared" si="1"/>
        <v>3.254</v>
      </c>
      <c r="I41" s="36">
        <f t="shared" si="1"/>
        <v>3.254</v>
      </c>
      <c r="J41" s="36">
        <f t="shared" si="1"/>
        <v>3.254</v>
      </c>
      <c r="K41" s="36">
        <f t="shared" si="1"/>
        <v>3.254</v>
      </c>
      <c r="L41" s="36">
        <f t="shared" si="1"/>
        <v>3.254</v>
      </c>
      <c r="M41" s="36">
        <f t="shared" ref="M41:AJ51" si="2">IF(M13=0,L41,M13)</f>
        <v>3.254</v>
      </c>
      <c r="N41" s="36">
        <f t="shared" si="2"/>
        <v>3.254</v>
      </c>
      <c r="O41" s="36">
        <f t="shared" si="2"/>
        <v>3.254</v>
      </c>
      <c r="P41" s="36">
        <f t="shared" si="2"/>
        <v>3.254</v>
      </c>
      <c r="Q41" s="36">
        <f t="shared" si="2"/>
        <v>3.254</v>
      </c>
      <c r="R41" s="36">
        <f t="shared" si="2"/>
        <v>3.254</v>
      </c>
      <c r="S41" s="36">
        <f t="shared" si="2"/>
        <v>3.254</v>
      </c>
      <c r="T41" s="36">
        <f t="shared" si="2"/>
        <v>3.254</v>
      </c>
      <c r="U41" s="36">
        <f t="shared" si="2"/>
        <v>3.254</v>
      </c>
      <c r="V41" s="36">
        <f t="shared" si="2"/>
        <v>3.254</v>
      </c>
      <c r="W41" s="36">
        <f t="shared" si="2"/>
        <v>3.254</v>
      </c>
      <c r="X41" s="36">
        <f t="shared" si="2"/>
        <v>3.254</v>
      </c>
      <c r="Y41" s="36">
        <f t="shared" si="2"/>
        <v>3.254</v>
      </c>
      <c r="Z41" s="36">
        <f t="shared" si="2"/>
        <v>3.254</v>
      </c>
      <c r="AA41" s="36">
        <f t="shared" si="2"/>
        <v>3.254</v>
      </c>
      <c r="AB41" s="36">
        <f t="shared" si="2"/>
        <v>3.254</v>
      </c>
      <c r="AC41" s="36">
        <f t="shared" si="2"/>
        <v>3.254</v>
      </c>
      <c r="AD41" s="36">
        <f t="shared" si="2"/>
        <v>3.254</v>
      </c>
      <c r="AE41" s="36">
        <f t="shared" si="2"/>
        <v>3.254</v>
      </c>
      <c r="AF41" s="36">
        <f t="shared" si="2"/>
        <v>3.254</v>
      </c>
      <c r="AG41" s="36">
        <f t="shared" si="2"/>
        <v>3.254</v>
      </c>
      <c r="AH41" s="36">
        <f t="shared" si="2"/>
        <v>3.254</v>
      </c>
      <c r="AI41" s="36">
        <f t="shared" si="2"/>
        <v>3.254</v>
      </c>
      <c r="AJ41" s="36">
        <f t="shared" si="2"/>
        <v>3.254</v>
      </c>
      <c r="AK41" s="6">
        <v>0.93489</v>
      </c>
      <c r="AL41" s="6">
        <v>1.071</v>
      </c>
    </row>
    <row r="42" spans="1:38" outlineLevel="1">
      <c r="A42" s="33"/>
      <c r="B42" s="39" t="s">
        <v>1</v>
      </c>
      <c r="C42" s="36"/>
      <c r="D42" s="36"/>
      <c r="E42" s="36">
        <f t="shared" si="0"/>
        <v>774.64</v>
      </c>
      <c r="F42" s="36">
        <f t="shared" ref="F42:U57" si="3">IF(F14=0,E42,F14)</f>
        <v>774.64</v>
      </c>
      <c r="G42" s="36">
        <f t="shared" si="3"/>
        <v>774.64</v>
      </c>
      <c r="H42" s="36">
        <f t="shared" si="3"/>
        <v>774.64</v>
      </c>
      <c r="I42" s="36">
        <f t="shared" si="3"/>
        <v>774.64</v>
      </c>
      <c r="J42" s="36">
        <f t="shared" si="3"/>
        <v>774.64</v>
      </c>
      <c r="K42" s="36">
        <f t="shared" si="3"/>
        <v>774.64</v>
      </c>
      <c r="L42" s="36">
        <f t="shared" si="3"/>
        <v>774.64</v>
      </c>
      <c r="M42" s="36">
        <f t="shared" si="2"/>
        <v>774.64</v>
      </c>
      <c r="N42" s="36">
        <f t="shared" si="2"/>
        <v>774.64</v>
      </c>
      <c r="O42" s="36">
        <f t="shared" si="2"/>
        <v>774.64</v>
      </c>
      <c r="P42" s="36">
        <f t="shared" si="2"/>
        <v>774.64</v>
      </c>
      <c r="Q42" s="36">
        <f t="shared" si="2"/>
        <v>774.64</v>
      </c>
      <c r="R42" s="36">
        <f t="shared" si="2"/>
        <v>774.64</v>
      </c>
      <c r="S42" s="36">
        <f t="shared" si="2"/>
        <v>774.64</v>
      </c>
      <c r="T42" s="36">
        <f t="shared" si="2"/>
        <v>774.64</v>
      </c>
      <c r="U42" s="36">
        <f t="shared" si="2"/>
        <v>774.64</v>
      </c>
      <c r="V42" s="36">
        <f t="shared" si="2"/>
        <v>774.64</v>
      </c>
      <c r="W42" s="36">
        <f t="shared" si="2"/>
        <v>774.64</v>
      </c>
      <c r="X42" s="36">
        <f t="shared" si="2"/>
        <v>774.64</v>
      </c>
      <c r="Y42" s="36">
        <f t="shared" si="2"/>
        <v>774.64</v>
      </c>
      <c r="Z42" s="36">
        <f t="shared" si="2"/>
        <v>774.64</v>
      </c>
      <c r="AA42" s="36">
        <f t="shared" si="2"/>
        <v>774.64</v>
      </c>
      <c r="AB42" s="36">
        <f t="shared" si="2"/>
        <v>774.64</v>
      </c>
      <c r="AC42" s="36">
        <f t="shared" si="2"/>
        <v>774.64</v>
      </c>
      <c r="AD42" s="36">
        <f t="shared" si="2"/>
        <v>774.64</v>
      </c>
      <c r="AE42" s="36">
        <f t="shared" si="2"/>
        <v>774.64</v>
      </c>
      <c r="AF42" s="36">
        <f t="shared" si="2"/>
        <v>774.64</v>
      </c>
      <c r="AG42" s="36">
        <f t="shared" si="2"/>
        <v>774.64</v>
      </c>
      <c r="AH42" s="36">
        <f t="shared" si="2"/>
        <v>774.64</v>
      </c>
      <c r="AI42" s="36">
        <f t="shared" si="2"/>
        <v>774.64</v>
      </c>
      <c r="AJ42" s="36">
        <f t="shared" si="2"/>
        <v>774.64</v>
      </c>
      <c r="AK42" s="6">
        <v>643.29999999999995</v>
      </c>
      <c r="AL42" s="6">
        <v>655.24</v>
      </c>
    </row>
    <row r="43" spans="1:38" outlineLevel="1">
      <c r="A43" s="33"/>
      <c r="B43" s="39" t="s">
        <v>41</v>
      </c>
      <c r="C43" s="36"/>
      <c r="D43" s="36"/>
      <c r="E43" s="36">
        <f t="shared" si="0"/>
        <v>694.68</v>
      </c>
      <c r="F43" s="36">
        <f t="shared" si="3"/>
        <v>694.68</v>
      </c>
      <c r="G43" s="36">
        <f t="shared" si="3"/>
        <v>694.68</v>
      </c>
      <c r="H43" s="36">
        <f t="shared" si="3"/>
        <v>694.68</v>
      </c>
      <c r="I43" s="36">
        <f t="shared" si="3"/>
        <v>694.68</v>
      </c>
      <c r="J43" s="36">
        <f t="shared" si="3"/>
        <v>694.68</v>
      </c>
      <c r="K43" s="36">
        <f t="shared" si="3"/>
        <v>694.68</v>
      </c>
      <c r="L43" s="36">
        <f t="shared" si="3"/>
        <v>694.68</v>
      </c>
      <c r="M43" s="36">
        <f t="shared" si="2"/>
        <v>694.68</v>
      </c>
      <c r="N43" s="36">
        <f t="shared" si="2"/>
        <v>694.68</v>
      </c>
      <c r="O43" s="36">
        <f t="shared" si="2"/>
        <v>694.68</v>
      </c>
      <c r="P43" s="36">
        <f t="shared" si="2"/>
        <v>694.68</v>
      </c>
      <c r="Q43" s="36">
        <f t="shared" si="2"/>
        <v>694.68</v>
      </c>
      <c r="R43" s="36">
        <f t="shared" si="2"/>
        <v>694.68</v>
      </c>
      <c r="S43" s="36">
        <f t="shared" si="2"/>
        <v>694.68</v>
      </c>
      <c r="T43" s="36">
        <f t="shared" si="2"/>
        <v>694.68</v>
      </c>
      <c r="U43" s="36">
        <f t="shared" si="2"/>
        <v>694.68</v>
      </c>
      <c r="V43" s="36">
        <f t="shared" si="2"/>
        <v>694.68</v>
      </c>
      <c r="W43" s="36">
        <f t="shared" si="2"/>
        <v>694.68</v>
      </c>
      <c r="X43" s="36">
        <f t="shared" si="2"/>
        <v>694.68</v>
      </c>
      <c r="Y43" s="36">
        <f t="shared" si="2"/>
        <v>694.68</v>
      </c>
      <c r="Z43" s="36">
        <f t="shared" si="2"/>
        <v>694.68</v>
      </c>
      <c r="AA43" s="36">
        <f t="shared" si="2"/>
        <v>694.68</v>
      </c>
      <c r="AB43" s="36">
        <f t="shared" si="2"/>
        <v>694.68</v>
      </c>
      <c r="AC43" s="36">
        <f t="shared" si="2"/>
        <v>694.68</v>
      </c>
      <c r="AD43" s="36">
        <f t="shared" si="2"/>
        <v>694.68</v>
      </c>
      <c r="AE43" s="36">
        <f t="shared" si="2"/>
        <v>694.68</v>
      </c>
      <c r="AF43" s="36">
        <f t="shared" si="2"/>
        <v>694.68</v>
      </c>
      <c r="AG43" s="36">
        <f t="shared" si="2"/>
        <v>694.68</v>
      </c>
      <c r="AH43" s="36">
        <f t="shared" si="2"/>
        <v>694.68</v>
      </c>
      <c r="AI43" s="36">
        <f t="shared" si="2"/>
        <v>694.68</v>
      </c>
      <c r="AJ43" s="36">
        <f t="shared" si="2"/>
        <v>694.68</v>
      </c>
      <c r="AK43" s="6">
        <v>571.35</v>
      </c>
      <c r="AL43" s="6">
        <v>583.69000000000005</v>
      </c>
    </row>
    <row r="44" spans="1:38" outlineLevel="1">
      <c r="A44" s="33"/>
      <c r="B44" s="39" t="s">
        <v>12</v>
      </c>
      <c r="C44" s="36"/>
      <c r="D44" s="36"/>
      <c r="E44" s="36">
        <f t="shared" si="0"/>
        <v>1917.2</v>
      </c>
      <c r="F44" s="36">
        <f t="shared" si="3"/>
        <v>1917.2</v>
      </c>
      <c r="G44" s="36">
        <f t="shared" si="3"/>
        <v>1917.2</v>
      </c>
      <c r="H44" s="36">
        <f t="shared" si="3"/>
        <v>1917.2</v>
      </c>
      <c r="I44" s="36">
        <f t="shared" si="3"/>
        <v>1917.2</v>
      </c>
      <c r="J44" s="36">
        <f t="shared" si="3"/>
        <v>1917.2</v>
      </c>
      <c r="K44" s="36">
        <f t="shared" si="3"/>
        <v>1917.2</v>
      </c>
      <c r="L44" s="36">
        <f t="shared" si="3"/>
        <v>1917.2</v>
      </c>
      <c r="M44" s="36">
        <f t="shared" si="2"/>
        <v>1917.2</v>
      </c>
      <c r="N44" s="36">
        <f t="shared" si="2"/>
        <v>1917.2</v>
      </c>
      <c r="O44" s="36">
        <f t="shared" si="2"/>
        <v>1917.2</v>
      </c>
      <c r="P44" s="36">
        <f t="shared" si="2"/>
        <v>1917.2</v>
      </c>
      <c r="Q44" s="36">
        <f t="shared" si="2"/>
        <v>1917.2</v>
      </c>
      <c r="R44" s="36">
        <f t="shared" si="2"/>
        <v>1917.2</v>
      </c>
      <c r="S44" s="36">
        <f t="shared" si="2"/>
        <v>1917.2</v>
      </c>
      <c r="T44" s="36">
        <f t="shared" si="2"/>
        <v>1917.2</v>
      </c>
      <c r="U44" s="36">
        <f t="shared" si="2"/>
        <v>1917.2</v>
      </c>
      <c r="V44" s="36">
        <f t="shared" si="2"/>
        <v>1917.2</v>
      </c>
      <c r="W44" s="36">
        <f t="shared" si="2"/>
        <v>1917.2</v>
      </c>
      <c r="X44" s="36">
        <f t="shared" si="2"/>
        <v>1917.2</v>
      </c>
      <c r="Y44" s="36">
        <f t="shared" si="2"/>
        <v>1917.2</v>
      </c>
      <c r="Z44" s="36">
        <f t="shared" si="2"/>
        <v>1917.2</v>
      </c>
      <c r="AA44" s="36">
        <f t="shared" si="2"/>
        <v>1917.2</v>
      </c>
      <c r="AB44" s="36">
        <f t="shared" si="2"/>
        <v>1917.2</v>
      </c>
      <c r="AC44" s="36">
        <f t="shared" si="2"/>
        <v>1917.2</v>
      </c>
      <c r="AD44" s="36">
        <f t="shared" si="2"/>
        <v>1917.2</v>
      </c>
      <c r="AE44" s="36">
        <f t="shared" si="2"/>
        <v>1917.2</v>
      </c>
      <c r="AF44" s="36">
        <f t="shared" si="2"/>
        <v>1917.2</v>
      </c>
      <c r="AG44" s="36">
        <f t="shared" si="2"/>
        <v>1917.2</v>
      </c>
      <c r="AH44" s="36">
        <f t="shared" si="2"/>
        <v>1917.2</v>
      </c>
      <c r="AI44" s="36">
        <f t="shared" si="2"/>
        <v>1917.2</v>
      </c>
      <c r="AJ44" s="36">
        <f t="shared" si="2"/>
        <v>1917.2</v>
      </c>
      <c r="AK44" s="6">
        <v>1478.9</v>
      </c>
      <c r="AL44" s="6">
        <v>1518.7</v>
      </c>
    </row>
    <row r="45" spans="1:38" outlineLevel="1">
      <c r="A45" s="33"/>
      <c r="B45" s="39" t="s">
        <v>13</v>
      </c>
      <c r="C45" s="36"/>
      <c r="D45" s="36"/>
      <c r="E45" s="36">
        <f t="shared" si="0"/>
        <v>27.981999999999999</v>
      </c>
      <c r="F45" s="36">
        <f t="shared" si="3"/>
        <v>27.981999999999999</v>
      </c>
      <c r="G45" s="36">
        <f t="shared" si="3"/>
        <v>27.981999999999999</v>
      </c>
      <c r="H45" s="36">
        <f t="shared" si="3"/>
        <v>27.981999999999999</v>
      </c>
      <c r="I45" s="36">
        <f t="shared" si="3"/>
        <v>27.981999999999999</v>
      </c>
      <c r="J45" s="36">
        <f t="shared" si="3"/>
        <v>27.981999999999999</v>
      </c>
      <c r="K45" s="36">
        <f t="shared" si="3"/>
        <v>27.981999999999999</v>
      </c>
      <c r="L45" s="36">
        <f t="shared" si="3"/>
        <v>27.981999999999999</v>
      </c>
      <c r="M45" s="36">
        <f t="shared" si="2"/>
        <v>27.981999999999999</v>
      </c>
      <c r="N45" s="36">
        <f t="shared" si="2"/>
        <v>27.981999999999999</v>
      </c>
      <c r="O45" s="36">
        <f t="shared" si="2"/>
        <v>27.981999999999999</v>
      </c>
      <c r="P45" s="36">
        <f t="shared" si="2"/>
        <v>27.981999999999999</v>
      </c>
      <c r="Q45" s="36">
        <f t="shared" si="2"/>
        <v>27.981999999999999</v>
      </c>
      <c r="R45" s="36">
        <f t="shared" si="2"/>
        <v>27.981999999999999</v>
      </c>
      <c r="S45" s="36">
        <f t="shared" si="2"/>
        <v>27.981999999999999</v>
      </c>
      <c r="T45" s="36">
        <f t="shared" si="2"/>
        <v>27.981999999999999</v>
      </c>
      <c r="U45" s="36">
        <f t="shared" si="2"/>
        <v>27.981999999999999</v>
      </c>
      <c r="V45" s="36">
        <f t="shared" si="2"/>
        <v>27.981999999999999</v>
      </c>
      <c r="W45" s="36">
        <f t="shared" si="2"/>
        <v>27.981999999999999</v>
      </c>
      <c r="X45" s="36">
        <f t="shared" si="2"/>
        <v>27.981999999999999</v>
      </c>
      <c r="Y45" s="36">
        <f t="shared" si="2"/>
        <v>27.981999999999999</v>
      </c>
      <c r="Z45" s="36">
        <f t="shared" si="2"/>
        <v>27.981999999999999</v>
      </c>
      <c r="AA45" s="36">
        <f t="shared" si="2"/>
        <v>27.981999999999999</v>
      </c>
      <c r="AB45" s="36">
        <f t="shared" si="2"/>
        <v>27.981999999999999</v>
      </c>
      <c r="AC45" s="36">
        <f t="shared" si="2"/>
        <v>27.981999999999999</v>
      </c>
      <c r="AD45" s="36">
        <f t="shared" si="2"/>
        <v>27.981999999999999</v>
      </c>
      <c r="AE45" s="36">
        <f t="shared" si="2"/>
        <v>27.981999999999999</v>
      </c>
      <c r="AF45" s="36">
        <f t="shared" si="2"/>
        <v>27.981999999999999</v>
      </c>
      <c r="AG45" s="36">
        <f t="shared" si="2"/>
        <v>27.981999999999999</v>
      </c>
      <c r="AH45" s="36">
        <f t="shared" si="2"/>
        <v>27.981999999999999</v>
      </c>
      <c r="AI45" s="36">
        <f t="shared" si="2"/>
        <v>27.981999999999999</v>
      </c>
      <c r="AJ45" s="36">
        <f t="shared" si="2"/>
        <v>27.981999999999999</v>
      </c>
      <c r="AK45" s="6">
        <v>23.271000000000001</v>
      </c>
      <c r="AL45" s="187">
        <v>23775</v>
      </c>
    </row>
    <row r="46" spans="1:38" outlineLevel="1">
      <c r="A46" s="33"/>
      <c r="B46" s="39" t="s">
        <v>14</v>
      </c>
      <c r="C46" s="36"/>
      <c r="D46" s="36"/>
      <c r="E46" s="36">
        <f t="shared" si="0"/>
        <v>5.4522000000000004</v>
      </c>
      <c r="F46" s="36">
        <f t="shared" si="3"/>
        <v>5.4522000000000004</v>
      </c>
      <c r="G46" s="36">
        <f t="shared" si="3"/>
        <v>5.4522000000000004</v>
      </c>
      <c r="H46" s="36">
        <f t="shared" si="3"/>
        <v>5.4522000000000004</v>
      </c>
      <c r="I46" s="36">
        <f t="shared" si="3"/>
        <v>5.4522000000000004</v>
      </c>
      <c r="J46" s="36">
        <f t="shared" si="3"/>
        <v>5.4522000000000004</v>
      </c>
      <c r="K46" s="36">
        <f t="shared" si="3"/>
        <v>5.4522000000000004</v>
      </c>
      <c r="L46" s="36">
        <f t="shared" si="3"/>
        <v>5.4522000000000004</v>
      </c>
      <c r="M46" s="36">
        <f t="shared" si="2"/>
        <v>5.4522000000000004</v>
      </c>
      <c r="N46" s="36">
        <f t="shared" si="2"/>
        <v>5.4522000000000004</v>
      </c>
      <c r="O46" s="36">
        <f t="shared" si="2"/>
        <v>5.4522000000000004</v>
      </c>
      <c r="P46" s="36">
        <f t="shared" si="2"/>
        <v>5.4522000000000004</v>
      </c>
      <c r="Q46" s="36">
        <f t="shared" si="2"/>
        <v>5.4522000000000004</v>
      </c>
      <c r="R46" s="36">
        <f t="shared" si="2"/>
        <v>5.4522000000000004</v>
      </c>
      <c r="S46" s="36">
        <f t="shared" si="2"/>
        <v>5.4522000000000004</v>
      </c>
      <c r="T46" s="36">
        <f t="shared" si="2"/>
        <v>5.4522000000000004</v>
      </c>
      <c r="U46" s="36">
        <f t="shared" si="2"/>
        <v>5.4522000000000004</v>
      </c>
      <c r="V46" s="36">
        <f t="shared" si="2"/>
        <v>5.4522000000000004</v>
      </c>
      <c r="W46" s="36">
        <f t="shared" si="2"/>
        <v>5.4522000000000004</v>
      </c>
      <c r="X46" s="36">
        <f t="shared" si="2"/>
        <v>5.4522000000000004</v>
      </c>
      <c r="Y46" s="36">
        <f t="shared" si="2"/>
        <v>5.4522000000000004</v>
      </c>
      <c r="Z46" s="36">
        <f t="shared" si="2"/>
        <v>5.4522000000000004</v>
      </c>
      <c r="AA46" s="36">
        <f t="shared" si="2"/>
        <v>5.4522000000000004</v>
      </c>
      <c r="AB46" s="36">
        <f t="shared" si="2"/>
        <v>5.4522000000000004</v>
      </c>
      <c r="AC46" s="36">
        <f t="shared" si="2"/>
        <v>5.4522000000000004</v>
      </c>
      <c r="AD46" s="36">
        <f t="shared" si="2"/>
        <v>5.4522000000000004</v>
      </c>
      <c r="AE46" s="36">
        <f t="shared" si="2"/>
        <v>5.4522000000000004</v>
      </c>
      <c r="AF46" s="36">
        <f t="shared" si="2"/>
        <v>5.4522000000000004</v>
      </c>
      <c r="AG46" s="36">
        <f t="shared" si="2"/>
        <v>5.4522000000000004</v>
      </c>
      <c r="AH46" s="36">
        <f t="shared" si="2"/>
        <v>5.4522000000000004</v>
      </c>
      <c r="AI46" s="36">
        <f t="shared" si="2"/>
        <v>5.4522000000000004</v>
      </c>
      <c r="AJ46" s="36">
        <f t="shared" si="2"/>
        <v>5.4522000000000004</v>
      </c>
      <c r="AK46" s="6">
        <v>3.9937</v>
      </c>
      <c r="AL46" s="187">
        <v>40868</v>
      </c>
    </row>
    <row r="47" spans="1:38" outlineLevel="1">
      <c r="A47" s="33"/>
      <c r="B47" s="39" t="s">
        <v>15</v>
      </c>
      <c r="C47" s="36"/>
      <c r="D47" s="36"/>
      <c r="E47" s="36">
        <f t="shared" si="0"/>
        <v>72.885999999999996</v>
      </c>
      <c r="F47" s="36">
        <f t="shared" si="3"/>
        <v>72.885999999999996</v>
      </c>
      <c r="G47" s="36">
        <f t="shared" si="3"/>
        <v>72.885999999999996</v>
      </c>
      <c r="H47" s="36">
        <f t="shared" si="3"/>
        <v>72.885999999999996</v>
      </c>
      <c r="I47" s="36">
        <f t="shared" si="3"/>
        <v>72.885999999999996</v>
      </c>
      <c r="J47" s="36">
        <f t="shared" si="3"/>
        <v>72.885999999999996</v>
      </c>
      <c r="K47" s="36">
        <f t="shared" si="3"/>
        <v>72.885999999999996</v>
      </c>
      <c r="L47" s="36">
        <f t="shared" si="3"/>
        <v>72.885999999999996</v>
      </c>
      <c r="M47" s="36">
        <f t="shared" si="2"/>
        <v>72.885999999999996</v>
      </c>
      <c r="N47" s="36">
        <f t="shared" si="2"/>
        <v>72.885999999999996</v>
      </c>
      <c r="O47" s="36">
        <f t="shared" si="2"/>
        <v>72.885999999999996</v>
      </c>
      <c r="P47" s="36">
        <f t="shared" si="2"/>
        <v>72.885999999999996</v>
      </c>
      <c r="Q47" s="36">
        <f t="shared" si="2"/>
        <v>72.885999999999996</v>
      </c>
      <c r="R47" s="36">
        <f t="shared" si="2"/>
        <v>72.885999999999996</v>
      </c>
      <c r="S47" s="36">
        <f t="shared" si="2"/>
        <v>72.885999999999996</v>
      </c>
      <c r="T47" s="36">
        <f t="shared" si="2"/>
        <v>72.885999999999996</v>
      </c>
      <c r="U47" s="36">
        <f t="shared" si="2"/>
        <v>72.885999999999996</v>
      </c>
      <c r="V47" s="36">
        <f t="shared" si="2"/>
        <v>72.885999999999996</v>
      </c>
      <c r="W47" s="36">
        <f t="shared" si="2"/>
        <v>72.885999999999996</v>
      </c>
      <c r="X47" s="36">
        <f t="shared" si="2"/>
        <v>72.885999999999996</v>
      </c>
      <c r="Y47" s="36">
        <f t="shared" si="2"/>
        <v>72.885999999999996</v>
      </c>
      <c r="Z47" s="36">
        <f t="shared" si="2"/>
        <v>72.885999999999996</v>
      </c>
      <c r="AA47" s="36">
        <f t="shared" si="2"/>
        <v>72.885999999999996</v>
      </c>
      <c r="AB47" s="36">
        <f t="shared" si="2"/>
        <v>72.885999999999996</v>
      </c>
      <c r="AC47" s="36">
        <f t="shared" si="2"/>
        <v>72.885999999999996</v>
      </c>
      <c r="AD47" s="36">
        <f t="shared" si="2"/>
        <v>72.885999999999996</v>
      </c>
      <c r="AE47" s="36">
        <f t="shared" si="2"/>
        <v>72.885999999999996</v>
      </c>
      <c r="AF47" s="36">
        <f t="shared" si="2"/>
        <v>72.885999999999996</v>
      </c>
      <c r="AG47" s="36">
        <f t="shared" si="2"/>
        <v>72.885999999999996</v>
      </c>
      <c r="AH47" s="36">
        <f t="shared" si="2"/>
        <v>72.885999999999996</v>
      </c>
      <c r="AI47" s="36">
        <f t="shared" si="2"/>
        <v>72.885999999999996</v>
      </c>
      <c r="AJ47" s="36">
        <f t="shared" si="2"/>
        <v>72.885999999999996</v>
      </c>
      <c r="AK47" s="6">
        <v>71.727999999999994</v>
      </c>
      <c r="AL47" s="6">
        <v>72.022999999999996</v>
      </c>
    </row>
    <row r="48" spans="1:38" outlineLevel="1">
      <c r="A48" s="33"/>
      <c r="B48" s="39" t="s">
        <v>16</v>
      </c>
      <c r="C48" s="36"/>
      <c r="D48" s="36"/>
      <c r="E48" s="36">
        <f t="shared" si="0"/>
        <v>426.67</v>
      </c>
      <c r="F48" s="36">
        <f t="shared" si="3"/>
        <v>426.67</v>
      </c>
      <c r="G48" s="36">
        <f t="shared" si="3"/>
        <v>426.67</v>
      </c>
      <c r="H48" s="36">
        <f t="shared" si="3"/>
        <v>426.67</v>
      </c>
      <c r="I48" s="36">
        <f t="shared" si="3"/>
        <v>426.67</v>
      </c>
      <c r="J48" s="36">
        <f t="shared" si="3"/>
        <v>426.67</v>
      </c>
      <c r="K48" s="36">
        <f t="shared" si="3"/>
        <v>426.67</v>
      </c>
      <c r="L48" s="36">
        <f t="shared" si="3"/>
        <v>426.67</v>
      </c>
      <c r="M48" s="36">
        <f t="shared" si="2"/>
        <v>426.67</v>
      </c>
      <c r="N48" s="36">
        <f t="shared" si="2"/>
        <v>426.67</v>
      </c>
      <c r="O48" s="36">
        <f t="shared" si="2"/>
        <v>426.67</v>
      </c>
      <c r="P48" s="36">
        <f t="shared" si="2"/>
        <v>426.67</v>
      </c>
      <c r="Q48" s="36">
        <f t="shared" si="2"/>
        <v>426.67</v>
      </c>
      <c r="R48" s="36">
        <f t="shared" si="2"/>
        <v>426.67</v>
      </c>
      <c r="S48" s="36">
        <f t="shared" si="2"/>
        <v>426.67</v>
      </c>
      <c r="T48" s="36">
        <f t="shared" si="2"/>
        <v>426.67</v>
      </c>
      <c r="U48" s="36">
        <f t="shared" si="2"/>
        <v>426.67</v>
      </c>
      <c r="V48" s="36">
        <f t="shared" si="2"/>
        <v>426.67</v>
      </c>
      <c r="W48" s="36">
        <f t="shared" si="2"/>
        <v>426.67</v>
      </c>
      <c r="X48" s="36">
        <f t="shared" si="2"/>
        <v>426.67</v>
      </c>
      <c r="Y48" s="36">
        <f t="shared" si="2"/>
        <v>426.67</v>
      </c>
      <c r="Z48" s="36">
        <f t="shared" si="2"/>
        <v>426.67</v>
      </c>
      <c r="AA48" s="36">
        <f t="shared" si="2"/>
        <v>426.67</v>
      </c>
      <c r="AB48" s="36">
        <f t="shared" si="2"/>
        <v>426.67</v>
      </c>
      <c r="AC48" s="36">
        <f t="shared" si="2"/>
        <v>426.67</v>
      </c>
      <c r="AD48" s="36">
        <f t="shared" si="2"/>
        <v>426.67</v>
      </c>
      <c r="AE48" s="36">
        <f t="shared" si="2"/>
        <v>426.67</v>
      </c>
      <c r="AF48" s="36">
        <f t="shared" si="2"/>
        <v>426.67</v>
      </c>
      <c r="AG48" s="36">
        <f t="shared" si="2"/>
        <v>426.67</v>
      </c>
      <c r="AH48" s="36">
        <f t="shared" si="2"/>
        <v>426.67</v>
      </c>
      <c r="AI48" s="36">
        <f t="shared" si="2"/>
        <v>426.67</v>
      </c>
      <c r="AJ48" s="36">
        <f t="shared" si="2"/>
        <v>426.67</v>
      </c>
      <c r="AK48" s="6">
        <v>332.45</v>
      </c>
      <c r="AL48" s="6">
        <v>339.42</v>
      </c>
    </row>
    <row r="49" spans="1:38" outlineLevel="1">
      <c r="A49" s="33"/>
      <c r="B49" s="39" t="s">
        <v>17</v>
      </c>
      <c r="C49" s="36"/>
      <c r="D49" s="36"/>
      <c r="E49" s="36">
        <f t="shared" si="0"/>
        <v>251.62217999999999</v>
      </c>
      <c r="F49" s="36">
        <f t="shared" si="3"/>
        <v>251.62217999999999</v>
      </c>
      <c r="G49" s="36">
        <f t="shared" si="3"/>
        <v>251.62217999999999</v>
      </c>
      <c r="H49" s="36">
        <f t="shared" si="3"/>
        <v>251.62217999999999</v>
      </c>
      <c r="I49" s="36">
        <f t="shared" si="3"/>
        <v>251.62217999999999</v>
      </c>
      <c r="J49" s="36">
        <f t="shared" si="3"/>
        <v>251.62217999999999</v>
      </c>
      <c r="K49" s="36">
        <f t="shared" si="3"/>
        <v>251.62217999999999</v>
      </c>
      <c r="L49" s="36">
        <f t="shared" si="3"/>
        <v>251.62217999999999</v>
      </c>
      <c r="M49" s="36">
        <f t="shared" si="2"/>
        <v>251.62217999999999</v>
      </c>
      <c r="N49" s="36">
        <f t="shared" si="2"/>
        <v>251.62217999999999</v>
      </c>
      <c r="O49" s="36">
        <f t="shared" si="2"/>
        <v>251.62217999999999</v>
      </c>
      <c r="P49" s="36">
        <f t="shared" si="2"/>
        <v>251.62217999999999</v>
      </c>
      <c r="Q49" s="36">
        <f t="shared" si="2"/>
        <v>251.62217999999999</v>
      </c>
      <c r="R49" s="36">
        <f t="shared" si="2"/>
        <v>251.62217999999999</v>
      </c>
      <c r="S49" s="36">
        <f t="shared" si="2"/>
        <v>251.62217999999999</v>
      </c>
      <c r="T49" s="36">
        <f t="shared" si="2"/>
        <v>251.62217999999999</v>
      </c>
      <c r="U49" s="36">
        <f t="shared" si="2"/>
        <v>251.62217999999999</v>
      </c>
      <c r="V49" s="36">
        <f t="shared" si="2"/>
        <v>251.62217999999999</v>
      </c>
      <c r="W49" s="36">
        <f t="shared" si="2"/>
        <v>251.62217999999999</v>
      </c>
      <c r="X49" s="36">
        <f t="shared" si="2"/>
        <v>251.62217999999999</v>
      </c>
      <c r="Y49" s="36">
        <f t="shared" si="2"/>
        <v>251.62217999999999</v>
      </c>
      <c r="Z49" s="36">
        <f t="shared" si="2"/>
        <v>251.62217999999999</v>
      </c>
      <c r="AA49" s="36">
        <f t="shared" si="2"/>
        <v>251.62217999999999</v>
      </c>
      <c r="AB49" s="36">
        <f t="shared" si="2"/>
        <v>251.62217999999999</v>
      </c>
      <c r="AC49" s="36">
        <f t="shared" si="2"/>
        <v>251.62217999999999</v>
      </c>
      <c r="AD49" s="36">
        <f t="shared" si="2"/>
        <v>251.62217999999999</v>
      </c>
      <c r="AE49" s="36">
        <f t="shared" si="2"/>
        <v>251.62217999999999</v>
      </c>
      <c r="AF49" s="36">
        <f t="shared" si="2"/>
        <v>251.62217999999999</v>
      </c>
      <c r="AG49" s="36">
        <f t="shared" si="2"/>
        <v>251.62217999999999</v>
      </c>
      <c r="AH49" s="36">
        <f t="shared" si="2"/>
        <v>251.62217999999999</v>
      </c>
      <c r="AI49" s="36">
        <f t="shared" si="2"/>
        <v>251.62217999999999</v>
      </c>
      <c r="AJ49" s="36">
        <f t="shared" si="2"/>
        <v>251.62217999999999</v>
      </c>
      <c r="AK49" s="6">
        <v>71.683992000000003</v>
      </c>
      <c r="AL49" s="6">
        <v>84.804000000000002</v>
      </c>
    </row>
    <row r="50" spans="1:38" outlineLevel="1">
      <c r="A50" s="33"/>
      <c r="B50" s="60" t="s">
        <v>98</v>
      </c>
      <c r="C50" s="36"/>
      <c r="D50" s="36"/>
      <c r="E50" s="36">
        <f t="shared" si="0"/>
        <v>5015.6000000000004</v>
      </c>
      <c r="F50" s="36">
        <f t="shared" si="3"/>
        <v>5015.6000000000004</v>
      </c>
      <c r="G50" s="36">
        <f t="shared" si="3"/>
        <v>5015.6000000000004</v>
      </c>
      <c r="H50" s="36">
        <f t="shared" si="3"/>
        <v>5015.6000000000004</v>
      </c>
      <c r="I50" s="36">
        <f t="shared" si="3"/>
        <v>5015.6000000000004</v>
      </c>
      <c r="J50" s="36">
        <f t="shared" si="3"/>
        <v>5015.6000000000004</v>
      </c>
      <c r="K50" s="36">
        <f t="shared" si="3"/>
        <v>5015.6000000000004</v>
      </c>
      <c r="L50" s="36">
        <f t="shared" si="3"/>
        <v>5015.6000000000004</v>
      </c>
      <c r="M50" s="36">
        <f t="shared" si="2"/>
        <v>5015.6000000000004</v>
      </c>
      <c r="N50" s="36">
        <f t="shared" si="2"/>
        <v>5015.6000000000004</v>
      </c>
      <c r="O50" s="36">
        <f t="shared" si="2"/>
        <v>5015.6000000000004</v>
      </c>
      <c r="P50" s="36">
        <f t="shared" si="2"/>
        <v>5015.6000000000004</v>
      </c>
      <c r="Q50" s="36">
        <f t="shared" si="2"/>
        <v>5015.6000000000004</v>
      </c>
      <c r="R50" s="36">
        <f t="shared" si="2"/>
        <v>5015.6000000000004</v>
      </c>
      <c r="S50" s="36">
        <f t="shared" si="2"/>
        <v>5015.6000000000004</v>
      </c>
      <c r="T50" s="36">
        <f t="shared" si="2"/>
        <v>5015.6000000000004</v>
      </c>
      <c r="U50" s="36">
        <f t="shared" si="2"/>
        <v>5015.6000000000004</v>
      </c>
      <c r="V50" s="36">
        <f t="shared" si="2"/>
        <v>5015.6000000000004</v>
      </c>
      <c r="W50" s="36">
        <f t="shared" si="2"/>
        <v>5015.6000000000004</v>
      </c>
      <c r="X50" s="36">
        <f t="shared" si="2"/>
        <v>5015.6000000000004</v>
      </c>
      <c r="Y50" s="36">
        <f t="shared" si="2"/>
        <v>5015.6000000000004</v>
      </c>
      <c r="Z50" s="36">
        <f t="shared" si="2"/>
        <v>5015.6000000000004</v>
      </c>
      <c r="AA50" s="36">
        <f t="shared" si="2"/>
        <v>5015.6000000000004</v>
      </c>
      <c r="AB50" s="36">
        <f t="shared" si="2"/>
        <v>5015.6000000000004</v>
      </c>
      <c r="AC50" s="36">
        <f t="shared" si="2"/>
        <v>5015.6000000000004</v>
      </c>
      <c r="AD50" s="36">
        <f t="shared" si="2"/>
        <v>5015.6000000000004</v>
      </c>
      <c r="AE50" s="36">
        <f t="shared" si="2"/>
        <v>5015.6000000000004</v>
      </c>
      <c r="AF50" s="36">
        <f t="shared" si="2"/>
        <v>5015.6000000000004</v>
      </c>
      <c r="AG50" s="36">
        <f t="shared" si="2"/>
        <v>5015.6000000000004</v>
      </c>
      <c r="AH50" s="36">
        <f t="shared" si="2"/>
        <v>5015.6000000000004</v>
      </c>
      <c r="AI50" s="36">
        <f t="shared" si="2"/>
        <v>5015.6000000000004</v>
      </c>
      <c r="AJ50" s="36">
        <f t="shared" si="2"/>
        <v>5015.6000000000004</v>
      </c>
      <c r="AK50" s="6">
        <v>3655.7</v>
      </c>
      <c r="AL50" s="6">
        <v>3792.9</v>
      </c>
    </row>
    <row r="51" spans="1:38" outlineLevel="1">
      <c r="A51" s="33"/>
      <c r="B51" s="63" t="s">
        <v>95</v>
      </c>
      <c r="C51" s="36"/>
      <c r="D51" s="36"/>
      <c r="E51" s="36">
        <f t="shared" si="0"/>
        <v>63.567999999999998</v>
      </c>
      <c r="F51" s="36">
        <f t="shared" si="3"/>
        <v>63.567999999999998</v>
      </c>
      <c r="G51" s="36">
        <f t="shared" si="3"/>
        <v>63.567999999999998</v>
      </c>
      <c r="H51" s="36">
        <f t="shared" si="3"/>
        <v>63.567999999999998</v>
      </c>
      <c r="I51" s="36">
        <f t="shared" si="3"/>
        <v>63.567999999999998</v>
      </c>
      <c r="J51" s="36">
        <f t="shared" si="3"/>
        <v>63.567999999999998</v>
      </c>
      <c r="K51" s="36">
        <f t="shared" si="3"/>
        <v>63.567999999999998</v>
      </c>
      <c r="L51" s="36">
        <f t="shared" si="3"/>
        <v>63.567999999999998</v>
      </c>
      <c r="M51" s="36">
        <f t="shared" si="2"/>
        <v>63.567999999999998</v>
      </c>
      <c r="N51" s="36">
        <f t="shared" si="2"/>
        <v>63.567999999999998</v>
      </c>
      <c r="O51" s="36">
        <f t="shared" si="2"/>
        <v>63.567999999999998</v>
      </c>
      <c r="P51" s="36">
        <f t="shared" si="2"/>
        <v>63.567999999999998</v>
      </c>
      <c r="Q51" s="36">
        <f t="shared" si="2"/>
        <v>63.567999999999998</v>
      </c>
      <c r="R51" s="36">
        <f t="shared" si="2"/>
        <v>63.567999999999998</v>
      </c>
      <c r="S51" s="36">
        <f t="shared" si="2"/>
        <v>63.567999999999998</v>
      </c>
      <c r="T51" s="36">
        <f t="shared" si="2"/>
        <v>63.567999999999998</v>
      </c>
      <c r="U51" s="36">
        <f t="shared" si="2"/>
        <v>63.567999999999998</v>
      </c>
      <c r="V51" s="36">
        <f t="shared" si="2"/>
        <v>63.567999999999998</v>
      </c>
      <c r="W51" s="36">
        <f t="shared" si="2"/>
        <v>63.567999999999998</v>
      </c>
      <c r="X51" s="36">
        <f t="shared" si="2"/>
        <v>63.567999999999998</v>
      </c>
      <c r="Y51" s="36">
        <f t="shared" si="2"/>
        <v>63.567999999999998</v>
      </c>
      <c r="Z51" s="36">
        <f t="shared" si="2"/>
        <v>63.567999999999998</v>
      </c>
      <c r="AA51" s="36">
        <f t="shared" si="2"/>
        <v>63.567999999999998</v>
      </c>
      <c r="AB51" s="36">
        <f t="shared" ref="AB51:AJ58" si="4">IF(AB23=0,AA51,AB23)</f>
        <v>63.567999999999998</v>
      </c>
      <c r="AC51" s="36">
        <f t="shared" si="4"/>
        <v>63.567999999999998</v>
      </c>
      <c r="AD51" s="36">
        <f t="shared" si="4"/>
        <v>63.567999999999998</v>
      </c>
      <c r="AE51" s="36">
        <f t="shared" si="4"/>
        <v>63.567999999999998</v>
      </c>
      <c r="AF51" s="36">
        <f t="shared" si="4"/>
        <v>63.567999999999998</v>
      </c>
      <c r="AG51" s="36">
        <f t="shared" si="4"/>
        <v>63.567999999999998</v>
      </c>
      <c r="AH51" s="36">
        <f t="shared" si="4"/>
        <v>63.567999999999998</v>
      </c>
      <c r="AI51" s="36">
        <f t="shared" si="4"/>
        <v>63.567999999999998</v>
      </c>
      <c r="AJ51" s="36">
        <f t="shared" si="4"/>
        <v>63.567999999999998</v>
      </c>
      <c r="AK51" s="6">
        <v>16.928999999999998</v>
      </c>
      <c r="AL51" s="6">
        <v>22.876999999999999</v>
      </c>
    </row>
    <row r="52" spans="1:38" outlineLevel="1">
      <c r="A52" s="33"/>
      <c r="B52" s="63" t="s">
        <v>99</v>
      </c>
      <c r="C52" s="36"/>
      <c r="D52" s="36"/>
      <c r="E52" s="36">
        <f t="shared" si="0"/>
        <v>412.39</v>
      </c>
      <c r="F52" s="36">
        <f t="shared" si="3"/>
        <v>412.39</v>
      </c>
      <c r="G52" s="36">
        <f t="shared" si="3"/>
        <v>412.39</v>
      </c>
      <c r="H52" s="36">
        <f t="shared" si="3"/>
        <v>412.39</v>
      </c>
      <c r="I52" s="36">
        <f t="shared" si="3"/>
        <v>412.39</v>
      </c>
      <c r="J52" s="36">
        <f t="shared" si="3"/>
        <v>412.39</v>
      </c>
      <c r="K52" s="36">
        <f t="shared" si="3"/>
        <v>412.39</v>
      </c>
      <c r="L52" s="36">
        <f t="shared" si="3"/>
        <v>412.39</v>
      </c>
      <c r="M52" s="36">
        <f t="shared" si="3"/>
        <v>412.39</v>
      </c>
      <c r="N52" s="36">
        <f t="shared" si="3"/>
        <v>412.39</v>
      </c>
      <c r="O52" s="36">
        <f t="shared" si="3"/>
        <v>412.39</v>
      </c>
      <c r="P52" s="36">
        <f t="shared" si="3"/>
        <v>412.39</v>
      </c>
      <c r="Q52" s="36">
        <f t="shared" si="3"/>
        <v>412.39</v>
      </c>
      <c r="R52" s="36">
        <f t="shared" si="3"/>
        <v>412.39</v>
      </c>
      <c r="S52" s="36">
        <f t="shared" si="3"/>
        <v>412.39</v>
      </c>
      <c r="T52" s="36">
        <f t="shared" si="3"/>
        <v>412.39</v>
      </c>
      <c r="U52" s="36">
        <f t="shared" si="3"/>
        <v>412.39</v>
      </c>
      <c r="V52" s="36">
        <f t="shared" ref="V52:AA58" si="5">IF(V24=0,U52,V24)</f>
        <v>412.39</v>
      </c>
      <c r="W52" s="36">
        <f t="shared" si="5"/>
        <v>412.39</v>
      </c>
      <c r="X52" s="36">
        <f t="shared" si="5"/>
        <v>412.39</v>
      </c>
      <c r="Y52" s="36">
        <f t="shared" si="5"/>
        <v>412.39</v>
      </c>
      <c r="Z52" s="36">
        <f t="shared" si="5"/>
        <v>412.39</v>
      </c>
      <c r="AA52" s="36">
        <f t="shared" si="5"/>
        <v>412.39</v>
      </c>
      <c r="AB52" s="36">
        <f t="shared" si="4"/>
        <v>412.39</v>
      </c>
      <c r="AC52" s="36">
        <f t="shared" si="4"/>
        <v>412.39</v>
      </c>
      <c r="AD52" s="36">
        <f t="shared" si="4"/>
        <v>412.39</v>
      </c>
      <c r="AE52" s="36">
        <f t="shared" si="4"/>
        <v>412.39</v>
      </c>
      <c r="AF52" s="36">
        <f t="shared" si="4"/>
        <v>412.39</v>
      </c>
      <c r="AG52" s="36">
        <f t="shared" si="4"/>
        <v>412.39</v>
      </c>
      <c r="AH52" s="36">
        <f t="shared" si="4"/>
        <v>412.39</v>
      </c>
      <c r="AI52" s="36">
        <f t="shared" si="4"/>
        <v>412.39</v>
      </c>
      <c r="AJ52" s="36">
        <f t="shared" si="4"/>
        <v>412.39</v>
      </c>
      <c r="AK52" s="6">
        <v>120.99</v>
      </c>
      <c r="AL52" s="6">
        <v>158.71</v>
      </c>
    </row>
    <row r="53" spans="1:38" outlineLevel="1">
      <c r="A53" s="33"/>
      <c r="B53" s="63" t="s">
        <v>100</v>
      </c>
      <c r="C53" s="36"/>
      <c r="D53" s="36"/>
      <c r="E53" s="36">
        <f t="shared" si="0"/>
        <v>492.23</v>
      </c>
      <c r="F53" s="36">
        <f t="shared" si="3"/>
        <v>492.23</v>
      </c>
      <c r="G53" s="36">
        <f t="shared" si="3"/>
        <v>492.23</v>
      </c>
      <c r="H53" s="36">
        <f t="shared" si="3"/>
        <v>492.23</v>
      </c>
      <c r="I53" s="36">
        <f t="shared" si="3"/>
        <v>492.23</v>
      </c>
      <c r="J53" s="36">
        <f t="shared" si="3"/>
        <v>492.23</v>
      </c>
      <c r="K53" s="36">
        <f t="shared" si="3"/>
        <v>492.23</v>
      </c>
      <c r="L53" s="36">
        <f t="shared" si="3"/>
        <v>492.23</v>
      </c>
      <c r="M53" s="36">
        <f t="shared" si="3"/>
        <v>492.23</v>
      </c>
      <c r="N53" s="36">
        <f t="shared" si="3"/>
        <v>492.23</v>
      </c>
      <c r="O53" s="36">
        <f t="shared" si="3"/>
        <v>492.23</v>
      </c>
      <c r="P53" s="36">
        <f t="shared" si="3"/>
        <v>492.23</v>
      </c>
      <c r="Q53" s="36">
        <f t="shared" si="3"/>
        <v>492.23</v>
      </c>
      <c r="R53" s="36">
        <f t="shared" si="3"/>
        <v>492.23</v>
      </c>
      <c r="S53" s="36">
        <f t="shared" si="3"/>
        <v>492.23</v>
      </c>
      <c r="T53" s="36">
        <f t="shared" si="3"/>
        <v>492.23</v>
      </c>
      <c r="U53" s="36">
        <f t="shared" si="3"/>
        <v>492.23</v>
      </c>
      <c r="V53" s="36">
        <f t="shared" si="5"/>
        <v>492.23</v>
      </c>
      <c r="W53" s="36">
        <f t="shared" si="5"/>
        <v>492.23</v>
      </c>
      <c r="X53" s="36">
        <f t="shared" si="5"/>
        <v>492.23</v>
      </c>
      <c r="Y53" s="36">
        <f t="shared" si="5"/>
        <v>492.23</v>
      </c>
      <c r="Z53" s="36">
        <f t="shared" si="5"/>
        <v>492.23</v>
      </c>
      <c r="AA53" s="36">
        <f t="shared" si="5"/>
        <v>492.23</v>
      </c>
      <c r="AB53" s="36">
        <f t="shared" si="4"/>
        <v>492.23</v>
      </c>
      <c r="AC53" s="36">
        <f t="shared" si="4"/>
        <v>492.23</v>
      </c>
      <c r="AD53" s="36">
        <f t="shared" si="4"/>
        <v>492.23</v>
      </c>
      <c r="AE53" s="36">
        <f t="shared" si="4"/>
        <v>492.23</v>
      </c>
      <c r="AF53" s="36">
        <f t="shared" si="4"/>
        <v>492.23</v>
      </c>
      <c r="AG53" s="36">
        <f t="shared" si="4"/>
        <v>492.23</v>
      </c>
      <c r="AH53" s="36">
        <f t="shared" si="4"/>
        <v>492.23</v>
      </c>
      <c r="AI53" s="36">
        <f t="shared" si="4"/>
        <v>492.23</v>
      </c>
      <c r="AJ53" s="36">
        <f t="shared" si="4"/>
        <v>492.23</v>
      </c>
      <c r="AK53" s="6">
        <v>136.82</v>
      </c>
      <c r="AL53" s="6">
        <v>166.4</v>
      </c>
    </row>
    <row r="54" spans="1:38" outlineLevel="1">
      <c r="A54" s="33"/>
      <c r="B54" s="63" t="s">
        <v>96</v>
      </c>
      <c r="C54" s="36"/>
      <c r="D54" s="36"/>
      <c r="E54" s="36">
        <f t="shared" si="0"/>
        <v>453.83</v>
      </c>
      <c r="F54" s="36">
        <f t="shared" si="3"/>
        <v>453.83</v>
      </c>
      <c r="G54" s="36">
        <f t="shared" si="3"/>
        <v>453.83</v>
      </c>
      <c r="H54" s="36">
        <f t="shared" si="3"/>
        <v>453.83</v>
      </c>
      <c r="I54" s="36">
        <f t="shared" si="3"/>
        <v>453.83</v>
      </c>
      <c r="J54" s="36">
        <f t="shared" si="3"/>
        <v>453.83</v>
      </c>
      <c r="K54" s="36">
        <f t="shared" si="3"/>
        <v>453.83</v>
      </c>
      <c r="L54" s="36">
        <f t="shared" si="3"/>
        <v>453.83</v>
      </c>
      <c r="M54" s="36">
        <f t="shared" si="3"/>
        <v>453.83</v>
      </c>
      <c r="N54" s="36">
        <f t="shared" si="3"/>
        <v>453.83</v>
      </c>
      <c r="O54" s="36">
        <f t="shared" si="3"/>
        <v>453.83</v>
      </c>
      <c r="P54" s="36">
        <f t="shared" si="3"/>
        <v>453.83</v>
      </c>
      <c r="Q54" s="36">
        <f t="shared" si="3"/>
        <v>453.83</v>
      </c>
      <c r="R54" s="36">
        <f t="shared" si="3"/>
        <v>453.83</v>
      </c>
      <c r="S54" s="36">
        <f t="shared" si="3"/>
        <v>453.83</v>
      </c>
      <c r="T54" s="36">
        <f t="shared" si="3"/>
        <v>453.83</v>
      </c>
      <c r="U54" s="36">
        <f t="shared" si="3"/>
        <v>453.83</v>
      </c>
      <c r="V54" s="36">
        <f t="shared" si="5"/>
        <v>453.83</v>
      </c>
      <c r="W54" s="36">
        <f t="shared" si="5"/>
        <v>453.83</v>
      </c>
      <c r="X54" s="36">
        <f t="shared" si="5"/>
        <v>453.83</v>
      </c>
      <c r="Y54" s="36">
        <f t="shared" si="5"/>
        <v>453.83</v>
      </c>
      <c r="Z54" s="36">
        <f t="shared" si="5"/>
        <v>453.83</v>
      </c>
      <c r="AA54" s="36">
        <f t="shared" si="5"/>
        <v>453.83</v>
      </c>
      <c r="AB54" s="36">
        <f t="shared" si="4"/>
        <v>453.83</v>
      </c>
      <c r="AC54" s="36">
        <f t="shared" si="4"/>
        <v>453.83</v>
      </c>
      <c r="AD54" s="36">
        <f t="shared" si="4"/>
        <v>453.83</v>
      </c>
      <c r="AE54" s="36">
        <f t="shared" si="4"/>
        <v>453.83</v>
      </c>
      <c r="AF54" s="36">
        <f t="shared" si="4"/>
        <v>453.83</v>
      </c>
      <c r="AG54" s="36">
        <f t="shared" si="4"/>
        <v>453.83</v>
      </c>
      <c r="AH54" s="36">
        <f t="shared" si="4"/>
        <v>453.83</v>
      </c>
      <c r="AI54" s="36">
        <f t="shared" si="4"/>
        <v>453.83</v>
      </c>
      <c r="AJ54" s="36">
        <f t="shared" si="4"/>
        <v>453.83</v>
      </c>
      <c r="AK54" s="6">
        <v>126.25</v>
      </c>
      <c r="AL54" s="6">
        <v>153.94</v>
      </c>
    </row>
    <row r="55" spans="1:38" outlineLevel="1">
      <c r="A55" s="33"/>
      <c r="B55" s="39" t="s">
        <v>19</v>
      </c>
      <c r="C55" s="36"/>
      <c r="D55" s="36"/>
      <c r="E55" s="36">
        <f t="shared" si="0"/>
        <v>1802.9</v>
      </c>
      <c r="F55" s="36">
        <f t="shared" si="3"/>
        <v>1802.9</v>
      </c>
      <c r="G55" s="36">
        <f t="shared" si="3"/>
        <v>1802.9</v>
      </c>
      <c r="H55" s="36">
        <f t="shared" si="3"/>
        <v>1802.9</v>
      </c>
      <c r="I55" s="36">
        <f t="shared" si="3"/>
        <v>1802.9</v>
      </c>
      <c r="J55" s="36">
        <f t="shared" si="3"/>
        <v>1802.9</v>
      </c>
      <c r="K55" s="36">
        <f t="shared" si="3"/>
        <v>1802.9</v>
      </c>
      <c r="L55" s="36">
        <f t="shared" si="3"/>
        <v>1802.9</v>
      </c>
      <c r="M55" s="36">
        <f t="shared" si="3"/>
        <v>1802.9</v>
      </c>
      <c r="N55" s="36">
        <f t="shared" si="3"/>
        <v>1802.9</v>
      </c>
      <c r="O55" s="36">
        <f t="shared" si="3"/>
        <v>1802.9</v>
      </c>
      <c r="P55" s="36">
        <f t="shared" si="3"/>
        <v>1802.9</v>
      </c>
      <c r="Q55" s="36">
        <f t="shared" si="3"/>
        <v>1802.9</v>
      </c>
      <c r="R55" s="36">
        <f t="shared" si="3"/>
        <v>1802.9</v>
      </c>
      <c r="S55" s="36">
        <f t="shared" si="3"/>
        <v>1802.9</v>
      </c>
      <c r="T55" s="36">
        <f t="shared" si="3"/>
        <v>1802.9</v>
      </c>
      <c r="U55" s="36">
        <f t="shared" si="3"/>
        <v>1802.9</v>
      </c>
      <c r="V55" s="36">
        <f t="shared" si="5"/>
        <v>1802.9</v>
      </c>
      <c r="W55" s="36">
        <f t="shared" si="5"/>
        <v>1802.9</v>
      </c>
      <c r="X55" s="36">
        <f t="shared" si="5"/>
        <v>1802.9</v>
      </c>
      <c r="Y55" s="36">
        <f t="shared" si="5"/>
        <v>1802.9</v>
      </c>
      <c r="Z55" s="36">
        <f t="shared" si="5"/>
        <v>1802.9</v>
      </c>
      <c r="AA55" s="36">
        <f t="shared" si="5"/>
        <v>1802.9</v>
      </c>
      <c r="AB55" s="36">
        <f t="shared" si="4"/>
        <v>1802.9</v>
      </c>
      <c r="AC55" s="36">
        <f t="shared" si="4"/>
        <v>1802.9</v>
      </c>
      <c r="AD55" s="36">
        <f t="shared" si="4"/>
        <v>1802.9</v>
      </c>
      <c r="AE55" s="36">
        <f t="shared" si="4"/>
        <v>1802.9</v>
      </c>
      <c r="AF55" s="36">
        <f t="shared" si="4"/>
        <v>1802.9</v>
      </c>
      <c r="AG55" s="36">
        <f t="shared" si="4"/>
        <v>1802.9</v>
      </c>
      <c r="AH55" s="36">
        <f t="shared" si="4"/>
        <v>1802.9</v>
      </c>
      <c r="AI55" s="36">
        <f t="shared" si="4"/>
        <v>1802.9</v>
      </c>
      <c r="AJ55" s="36">
        <f t="shared" si="4"/>
        <v>1802.9</v>
      </c>
      <c r="AK55" s="6">
        <v>1442.8</v>
      </c>
      <c r="AL55" s="6">
        <v>1473.2</v>
      </c>
    </row>
    <row r="56" spans="1:38" outlineLevel="1">
      <c r="A56" s="33"/>
      <c r="B56" s="64" t="s">
        <v>97</v>
      </c>
      <c r="C56" s="36"/>
      <c r="D56" s="36"/>
      <c r="E56" s="36">
        <f t="shared" si="0"/>
        <v>77.711768000000006</v>
      </c>
      <c r="F56" s="36">
        <f t="shared" si="3"/>
        <v>77.711768000000006</v>
      </c>
      <c r="G56" s="36">
        <f t="shared" si="3"/>
        <v>77.711768000000006</v>
      </c>
      <c r="H56" s="36">
        <f t="shared" si="3"/>
        <v>77.711768000000006</v>
      </c>
      <c r="I56" s="36">
        <f t="shared" si="3"/>
        <v>77.711768000000006</v>
      </c>
      <c r="J56" s="36">
        <f t="shared" si="3"/>
        <v>77.711768000000006</v>
      </c>
      <c r="K56" s="36">
        <f t="shared" si="3"/>
        <v>77.711768000000006</v>
      </c>
      <c r="L56" s="36">
        <f t="shared" si="3"/>
        <v>77.711768000000006</v>
      </c>
      <c r="M56" s="36">
        <f t="shared" si="3"/>
        <v>77.711768000000006</v>
      </c>
      <c r="N56" s="36">
        <f t="shared" si="3"/>
        <v>77.711768000000006</v>
      </c>
      <c r="O56" s="36">
        <f t="shared" si="3"/>
        <v>77.711768000000006</v>
      </c>
      <c r="P56" s="36">
        <f t="shared" si="3"/>
        <v>77.711768000000006</v>
      </c>
      <c r="Q56" s="36">
        <f t="shared" si="3"/>
        <v>77.711768000000006</v>
      </c>
      <c r="R56" s="36">
        <f t="shared" si="3"/>
        <v>77.711768000000006</v>
      </c>
      <c r="S56" s="36">
        <f t="shared" si="3"/>
        <v>77.711768000000006</v>
      </c>
      <c r="T56" s="36">
        <f t="shared" si="3"/>
        <v>77.711768000000006</v>
      </c>
      <c r="U56" s="36">
        <f t="shared" si="3"/>
        <v>77.711768000000006</v>
      </c>
      <c r="V56" s="36">
        <f t="shared" si="5"/>
        <v>77.711768000000006</v>
      </c>
      <c r="W56" s="36">
        <f t="shared" si="5"/>
        <v>77.711768000000006</v>
      </c>
      <c r="X56" s="36">
        <f t="shared" si="5"/>
        <v>77.711768000000006</v>
      </c>
      <c r="Y56" s="36">
        <f t="shared" si="5"/>
        <v>77.711768000000006</v>
      </c>
      <c r="Z56" s="36">
        <f t="shared" si="5"/>
        <v>77.711768000000006</v>
      </c>
      <c r="AA56" s="36">
        <f t="shared" si="5"/>
        <v>77.711768000000006</v>
      </c>
      <c r="AB56" s="36">
        <f t="shared" si="4"/>
        <v>77.711768000000006</v>
      </c>
      <c r="AC56" s="36">
        <f t="shared" si="4"/>
        <v>77.711768000000006</v>
      </c>
      <c r="AD56" s="36">
        <f t="shared" si="4"/>
        <v>77.711768000000006</v>
      </c>
      <c r="AE56" s="36">
        <f t="shared" si="4"/>
        <v>77.711768000000006</v>
      </c>
      <c r="AF56" s="36">
        <f t="shared" si="4"/>
        <v>77.711768000000006</v>
      </c>
      <c r="AG56" s="36">
        <f t="shared" si="4"/>
        <v>77.711768000000006</v>
      </c>
      <c r="AH56" s="36">
        <f t="shared" si="4"/>
        <v>77.711768000000006</v>
      </c>
      <c r="AI56" s="36">
        <f t="shared" si="4"/>
        <v>77.711768000000006</v>
      </c>
      <c r="AJ56" s="36">
        <f t="shared" si="4"/>
        <v>77.711768000000006</v>
      </c>
      <c r="AK56" s="6">
        <v>19.420952</v>
      </c>
      <c r="AL56" s="6">
        <v>22.402000000000001</v>
      </c>
    </row>
    <row r="57" spans="1:38" outlineLevel="1">
      <c r="A57" s="33"/>
      <c r="B57" s="65" t="s">
        <v>56</v>
      </c>
      <c r="C57" s="36"/>
      <c r="D57" s="36"/>
      <c r="E57" s="36">
        <f t="shared" si="0"/>
        <v>78.718999999999994</v>
      </c>
      <c r="F57" s="36">
        <f t="shared" si="3"/>
        <v>78.718999999999994</v>
      </c>
      <c r="G57" s="36">
        <f t="shared" si="3"/>
        <v>78.718999999999994</v>
      </c>
      <c r="H57" s="36">
        <f t="shared" si="3"/>
        <v>78.718999999999994</v>
      </c>
      <c r="I57" s="36">
        <f t="shared" si="3"/>
        <v>78.718999999999994</v>
      </c>
      <c r="J57" s="36">
        <f t="shared" si="3"/>
        <v>78.718999999999994</v>
      </c>
      <c r="K57" s="36">
        <f t="shared" si="3"/>
        <v>78.718999999999994</v>
      </c>
      <c r="L57" s="36">
        <f t="shared" si="3"/>
        <v>78.718999999999994</v>
      </c>
      <c r="M57" s="36">
        <f t="shared" si="3"/>
        <v>78.718999999999994</v>
      </c>
      <c r="N57" s="36">
        <f t="shared" si="3"/>
        <v>78.718999999999994</v>
      </c>
      <c r="O57" s="36">
        <f t="shared" si="3"/>
        <v>78.718999999999994</v>
      </c>
      <c r="P57" s="36">
        <f t="shared" si="3"/>
        <v>78.718999999999994</v>
      </c>
      <c r="Q57" s="36">
        <f t="shared" si="3"/>
        <v>78.718999999999994</v>
      </c>
      <c r="R57" s="36">
        <f t="shared" si="3"/>
        <v>78.718999999999994</v>
      </c>
      <c r="S57" s="36">
        <f t="shared" si="3"/>
        <v>78.718999999999994</v>
      </c>
      <c r="T57" s="36">
        <f t="shared" si="3"/>
        <v>78.718999999999994</v>
      </c>
      <c r="U57" s="36">
        <f t="shared" si="3"/>
        <v>78.718999999999994</v>
      </c>
      <c r="V57" s="36">
        <f t="shared" si="5"/>
        <v>78.718999999999994</v>
      </c>
      <c r="W57" s="36">
        <f t="shared" si="5"/>
        <v>78.718999999999994</v>
      </c>
      <c r="X57" s="36">
        <f t="shared" si="5"/>
        <v>78.718999999999994</v>
      </c>
      <c r="Y57" s="36">
        <f t="shared" si="5"/>
        <v>78.718999999999994</v>
      </c>
      <c r="Z57" s="36">
        <f t="shared" si="5"/>
        <v>78.718999999999994</v>
      </c>
      <c r="AA57" s="36">
        <f t="shared" si="5"/>
        <v>78.718999999999994</v>
      </c>
      <c r="AB57" s="36">
        <f t="shared" si="4"/>
        <v>78.718999999999994</v>
      </c>
      <c r="AC57" s="36">
        <f t="shared" si="4"/>
        <v>78.718999999999994</v>
      </c>
      <c r="AD57" s="36">
        <f t="shared" si="4"/>
        <v>78.718999999999994</v>
      </c>
      <c r="AE57" s="36">
        <f t="shared" si="4"/>
        <v>78.718999999999994</v>
      </c>
      <c r="AF57" s="36">
        <f t="shared" si="4"/>
        <v>78.718999999999994</v>
      </c>
      <c r="AG57" s="36">
        <f t="shared" si="4"/>
        <v>78.718999999999994</v>
      </c>
      <c r="AH57" s="36">
        <f t="shared" si="4"/>
        <v>78.718999999999994</v>
      </c>
      <c r="AI57" s="36">
        <f t="shared" si="4"/>
        <v>78.718999999999994</v>
      </c>
      <c r="AJ57" s="36">
        <f t="shared" si="4"/>
        <v>78.718999999999994</v>
      </c>
      <c r="AK57" s="6">
        <v>37.564</v>
      </c>
      <c r="AL57" s="6">
        <v>40.668999999999997</v>
      </c>
    </row>
    <row r="58" spans="1:38" outlineLevel="1">
      <c r="A58" s="33"/>
      <c r="B58" s="39" t="s">
        <v>20</v>
      </c>
      <c r="C58" s="36"/>
      <c r="D58" s="36"/>
      <c r="E58" s="36">
        <f t="shared" si="0"/>
        <v>886.28</v>
      </c>
      <c r="F58" s="36">
        <f t="shared" ref="F58:U58" si="6">IF(F30=0,E58,F30)</f>
        <v>886.28</v>
      </c>
      <c r="G58" s="36">
        <f t="shared" si="6"/>
        <v>886.28</v>
      </c>
      <c r="H58" s="36">
        <f t="shared" si="6"/>
        <v>886.28</v>
      </c>
      <c r="I58" s="36">
        <f t="shared" si="6"/>
        <v>886.28</v>
      </c>
      <c r="J58" s="36">
        <f t="shared" si="6"/>
        <v>886.28</v>
      </c>
      <c r="K58" s="36">
        <f t="shared" si="6"/>
        <v>886.28</v>
      </c>
      <c r="L58" s="36">
        <f t="shared" si="6"/>
        <v>886.28</v>
      </c>
      <c r="M58" s="36">
        <f t="shared" si="6"/>
        <v>886.28</v>
      </c>
      <c r="N58" s="36">
        <f t="shared" si="6"/>
        <v>886.28</v>
      </c>
      <c r="O58" s="36">
        <f t="shared" si="6"/>
        <v>886.28</v>
      </c>
      <c r="P58" s="36">
        <f t="shared" si="6"/>
        <v>886.28</v>
      </c>
      <c r="Q58" s="36">
        <f t="shared" si="6"/>
        <v>886.28</v>
      </c>
      <c r="R58" s="36">
        <f t="shared" si="6"/>
        <v>886.28</v>
      </c>
      <c r="S58" s="36">
        <f t="shared" si="6"/>
        <v>886.28</v>
      </c>
      <c r="T58" s="36">
        <f t="shared" si="6"/>
        <v>886.28</v>
      </c>
      <c r="U58" s="36">
        <f t="shared" si="6"/>
        <v>886.28</v>
      </c>
      <c r="V58" s="36">
        <f t="shared" si="5"/>
        <v>886.28</v>
      </c>
      <c r="W58" s="36">
        <f t="shared" si="5"/>
        <v>886.28</v>
      </c>
      <c r="X58" s="36">
        <f t="shared" si="5"/>
        <v>886.28</v>
      </c>
      <c r="Y58" s="36">
        <f t="shared" si="5"/>
        <v>886.28</v>
      </c>
      <c r="Z58" s="36">
        <f t="shared" si="5"/>
        <v>886.28</v>
      </c>
      <c r="AA58" s="36">
        <f t="shared" si="5"/>
        <v>886.28</v>
      </c>
      <c r="AB58" s="36">
        <f t="shared" si="4"/>
        <v>886.28</v>
      </c>
      <c r="AC58" s="36">
        <f t="shared" si="4"/>
        <v>886.28</v>
      </c>
      <c r="AD58" s="36">
        <f t="shared" si="4"/>
        <v>886.28</v>
      </c>
      <c r="AE58" s="36">
        <f t="shared" si="4"/>
        <v>886.28</v>
      </c>
      <c r="AF58" s="36">
        <f t="shared" si="4"/>
        <v>886.28</v>
      </c>
      <c r="AG58" s="36">
        <f t="shared" si="4"/>
        <v>886.28</v>
      </c>
      <c r="AH58" s="36">
        <f t="shared" si="4"/>
        <v>886.28</v>
      </c>
      <c r="AI58" s="36">
        <f t="shared" si="4"/>
        <v>886.28</v>
      </c>
      <c r="AJ58" s="36">
        <f t="shared" si="4"/>
        <v>886.28</v>
      </c>
      <c r="AK58" s="6">
        <v>707.52</v>
      </c>
      <c r="AL58" s="6">
        <v>723.88</v>
      </c>
    </row>
    <row r="59" spans="1:38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8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8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8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8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8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0</v>
      </c>
      <c r="G72" s="21">
        <f>(G33-F33)*$D$72</f>
        <v>0</v>
      </c>
      <c r="H72" s="21">
        <f t="shared" ref="H72:AJ72" si="7">(H33-G33)*$D$72</f>
        <v>0</v>
      </c>
      <c r="I72" s="21">
        <f t="shared" si="7"/>
        <v>0</v>
      </c>
      <c r="J72" s="21">
        <f t="shared" si="7"/>
        <v>0</v>
      </c>
      <c r="K72" s="21">
        <f t="shared" si="7"/>
        <v>0</v>
      </c>
      <c r="L72" s="21">
        <f t="shared" si="7"/>
        <v>0</v>
      </c>
      <c r="M72" s="21">
        <f t="shared" si="7"/>
        <v>0</v>
      </c>
      <c r="N72" s="21">
        <f t="shared" si="7"/>
        <v>0</v>
      </c>
      <c r="O72" s="21">
        <f t="shared" si="7"/>
        <v>0</v>
      </c>
      <c r="P72" s="21">
        <f t="shared" si="7"/>
        <v>0</v>
      </c>
      <c r="Q72" s="21">
        <f t="shared" si="7"/>
        <v>0</v>
      </c>
      <c r="R72" s="21">
        <f t="shared" si="7"/>
        <v>0</v>
      </c>
      <c r="S72" s="21">
        <f t="shared" si="7"/>
        <v>0</v>
      </c>
      <c r="T72" s="21">
        <f t="shared" si="7"/>
        <v>0</v>
      </c>
      <c r="U72" s="21">
        <f t="shared" si="7"/>
        <v>0</v>
      </c>
      <c r="V72" s="21">
        <f t="shared" si="7"/>
        <v>0</v>
      </c>
      <c r="W72" s="21">
        <f t="shared" si="7"/>
        <v>0</v>
      </c>
      <c r="X72" s="21">
        <f t="shared" si="7"/>
        <v>0</v>
      </c>
      <c r="Y72" s="21">
        <f t="shared" si="7"/>
        <v>0</v>
      </c>
      <c r="Z72" s="21">
        <f t="shared" si="7"/>
        <v>0</v>
      </c>
      <c r="AA72" s="21">
        <f t="shared" si="7"/>
        <v>0</v>
      </c>
      <c r="AB72" s="21">
        <f t="shared" si="7"/>
        <v>0</v>
      </c>
      <c r="AC72" s="21">
        <f t="shared" si="7"/>
        <v>0</v>
      </c>
      <c r="AD72" s="21">
        <f t="shared" si="7"/>
        <v>0</v>
      </c>
      <c r="AE72" s="21">
        <f t="shared" si="7"/>
        <v>0</v>
      </c>
      <c r="AF72" s="21">
        <f t="shared" si="7"/>
        <v>0</v>
      </c>
      <c r="AG72" s="21">
        <f t="shared" si="7"/>
        <v>0</v>
      </c>
      <c r="AH72" s="21">
        <f t="shared" si="7"/>
        <v>0</v>
      </c>
      <c r="AI72" s="21">
        <f t="shared" si="7"/>
        <v>0</v>
      </c>
      <c r="AJ72" s="21">
        <f t="shared" si="7"/>
        <v>0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0</v>
      </c>
      <c r="G73" s="21">
        <f t="shared" ref="G73:AJ73" si="8">(G34-F34)*$D$73</f>
        <v>0</v>
      </c>
      <c r="H73" s="21">
        <f t="shared" si="8"/>
        <v>0</v>
      </c>
      <c r="I73" s="21">
        <f t="shared" si="8"/>
        <v>0</v>
      </c>
      <c r="J73" s="21">
        <f t="shared" si="8"/>
        <v>0</v>
      </c>
      <c r="K73" s="21">
        <f t="shared" si="8"/>
        <v>0</v>
      </c>
      <c r="L73" s="21">
        <f t="shared" si="8"/>
        <v>0</v>
      </c>
      <c r="M73" s="21">
        <f t="shared" si="8"/>
        <v>0</v>
      </c>
      <c r="N73" s="21">
        <f t="shared" si="8"/>
        <v>0</v>
      </c>
      <c r="O73" s="21">
        <f t="shared" si="8"/>
        <v>0</v>
      </c>
      <c r="P73" s="21">
        <f t="shared" si="8"/>
        <v>0</v>
      </c>
      <c r="Q73" s="21">
        <f t="shared" si="8"/>
        <v>0</v>
      </c>
      <c r="R73" s="21">
        <f t="shared" si="8"/>
        <v>0</v>
      </c>
      <c r="S73" s="21">
        <f t="shared" si="8"/>
        <v>0</v>
      </c>
      <c r="T73" s="21">
        <f t="shared" si="8"/>
        <v>0</v>
      </c>
      <c r="U73" s="21">
        <f t="shared" si="8"/>
        <v>0</v>
      </c>
      <c r="V73" s="21">
        <f t="shared" si="8"/>
        <v>0</v>
      </c>
      <c r="W73" s="21">
        <f t="shared" si="8"/>
        <v>0</v>
      </c>
      <c r="X73" s="21">
        <f t="shared" si="8"/>
        <v>0</v>
      </c>
      <c r="Y73" s="21">
        <f t="shared" si="8"/>
        <v>0</v>
      </c>
      <c r="Z73" s="21">
        <f t="shared" si="8"/>
        <v>0</v>
      </c>
      <c r="AA73" s="21">
        <f t="shared" si="8"/>
        <v>0</v>
      </c>
      <c r="AB73" s="21">
        <f t="shared" si="8"/>
        <v>0</v>
      </c>
      <c r="AC73" s="21">
        <f t="shared" si="8"/>
        <v>0</v>
      </c>
      <c r="AD73" s="21">
        <f t="shared" si="8"/>
        <v>0</v>
      </c>
      <c r="AE73" s="21">
        <f t="shared" si="8"/>
        <v>0</v>
      </c>
      <c r="AF73" s="21">
        <f t="shared" si="8"/>
        <v>0</v>
      </c>
      <c r="AG73" s="21">
        <f t="shared" si="8"/>
        <v>0</v>
      </c>
      <c r="AH73" s="21">
        <f t="shared" si="8"/>
        <v>0</v>
      </c>
      <c r="AI73" s="21">
        <f t="shared" si="8"/>
        <v>0</v>
      </c>
      <c r="AJ73" s="21">
        <f t="shared" si="8"/>
        <v>0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0</v>
      </c>
      <c r="G74" s="21">
        <f t="shared" ref="G74:AJ74" si="9">(G35-F35)*$D$74</f>
        <v>0</v>
      </c>
      <c r="H74" s="21">
        <f t="shared" si="9"/>
        <v>0</v>
      </c>
      <c r="I74" s="21">
        <f t="shared" si="9"/>
        <v>0</v>
      </c>
      <c r="J74" s="21">
        <f t="shared" si="9"/>
        <v>0</v>
      </c>
      <c r="K74" s="21">
        <f t="shared" si="9"/>
        <v>0</v>
      </c>
      <c r="L74" s="21">
        <f t="shared" si="9"/>
        <v>0</v>
      </c>
      <c r="M74" s="21">
        <f t="shared" si="9"/>
        <v>0</v>
      </c>
      <c r="N74" s="21">
        <f t="shared" si="9"/>
        <v>0</v>
      </c>
      <c r="O74" s="21">
        <f t="shared" si="9"/>
        <v>0</v>
      </c>
      <c r="P74" s="21">
        <f t="shared" si="9"/>
        <v>0</v>
      </c>
      <c r="Q74" s="21">
        <f t="shared" si="9"/>
        <v>0</v>
      </c>
      <c r="R74" s="21">
        <f t="shared" si="9"/>
        <v>0</v>
      </c>
      <c r="S74" s="21">
        <f t="shared" si="9"/>
        <v>0</v>
      </c>
      <c r="T74" s="21">
        <f t="shared" si="9"/>
        <v>0</v>
      </c>
      <c r="U74" s="21">
        <f t="shared" si="9"/>
        <v>0</v>
      </c>
      <c r="V74" s="21">
        <f t="shared" si="9"/>
        <v>0</v>
      </c>
      <c r="W74" s="21">
        <f t="shared" si="9"/>
        <v>0</v>
      </c>
      <c r="X74" s="21">
        <f t="shared" si="9"/>
        <v>0</v>
      </c>
      <c r="Y74" s="21">
        <f t="shared" si="9"/>
        <v>0</v>
      </c>
      <c r="Z74" s="21">
        <f t="shared" si="9"/>
        <v>0</v>
      </c>
      <c r="AA74" s="21">
        <f t="shared" si="9"/>
        <v>0</v>
      </c>
      <c r="AB74" s="21">
        <f t="shared" si="9"/>
        <v>0</v>
      </c>
      <c r="AC74" s="21">
        <f t="shared" si="9"/>
        <v>0</v>
      </c>
      <c r="AD74" s="21">
        <f t="shared" si="9"/>
        <v>0</v>
      </c>
      <c r="AE74" s="21">
        <f t="shared" si="9"/>
        <v>0</v>
      </c>
      <c r="AF74" s="21">
        <f t="shared" si="9"/>
        <v>0</v>
      </c>
      <c r="AG74" s="21">
        <f t="shared" si="9"/>
        <v>0</v>
      </c>
      <c r="AH74" s="21">
        <f t="shared" si="9"/>
        <v>0</v>
      </c>
      <c r="AI74" s="21">
        <f t="shared" si="9"/>
        <v>0</v>
      </c>
      <c r="AJ74" s="21">
        <f t="shared" si="9"/>
        <v>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0">(G36-F36)*$D$75</f>
        <v>0</v>
      </c>
      <c r="H75" s="21">
        <f t="shared" si="10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  <c r="L75" s="21">
        <f t="shared" si="10"/>
        <v>0</v>
      </c>
      <c r="M75" s="21">
        <f t="shared" si="10"/>
        <v>0</v>
      </c>
      <c r="N75" s="21">
        <f t="shared" si="10"/>
        <v>0</v>
      </c>
      <c r="O75" s="21">
        <f t="shared" si="10"/>
        <v>0</v>
      </c>
      <c r="P75" s="21">
        <f t="shared" si="10"/>
        <v>0</v>
      </c>
      <c r="Q75" s="21">
        <f t="shared" si="10"/>
        <v>0</v>
      </c>
      <c r="R75" s="21">
        <f t="shared" si="10"/>
        <v>0</v>
      </c>
      <c r="S75" s="21">
        <f t="shared" si="10"/>
        <v>0</v>
      </c>
      <c r="T75" s="21">
        <f t="shared" si="10"/>
        <v>0</v>
      </c>
      <c r="U75" s="21">
        <f t="shared" si="10"/>
        <v>0</v>
      </c>
      <c r="V75" s="21">
        <f t="shared" si="10"/>
        <v>0</v>
      </c>
      <c r="W75" s="21">
        <f t="shared" si="10"/>
        <v>0</v>
      </c>
      <c r="X75" s="21">
        <f t="shared" si="10"/>
        <v>0</v>
      </c>
      <c r="Y75" s="21">
        <f t="shared" si="10"/>
        <v>0</v>
      </c>
      <c r="Z75" s="21">
        <f t="shared" si="10"/>
        <v>0</v>
      </c>
      <c r="AA75" s="21">
        <f t="shared" si="10"/>
        <v>0</v>
      </c>
      <c r="AB75" s="21">
        <f t="shared" si="10"/>
        <v>0</v>
      </c>
      <c r="AC75" s="21">
        <f t="shared" si="10"/>
        <v>0</v>
      </c>
      <c r="AD75" s="21">
        <f t="shared" si="10"/>
        <v>0</v>
      </c>
      <c r="AE75" s="21">
        <f t="shared" si="10"/>
        <v>0</v>
      </c>
      <c r="AF75" s="21">
        <f t="shared" si="10"/>
        <v>0</v>
      </c>
      <c r="AG75" s="21">
        <f t="shared" si="10"/>
        <v>0</v>
      </c>
      <c r="AH75" s="21">
        <f t="shared" si="10"/>
        <v>0</v>
      </c>
      <c r="AI75" s="21">
        <f t="shared" si="10"/>
        <v>0</v>
      </c>
      <c r="AJ75" s="21">
        <f t="shared" si="10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1">SUM(F101:F102)</f>
        <v>0</v>
      </c>
      <c r="G100" s="22">
        <f t="shared" ref="G100:AJ100" si="12">SUM(G101:G102)</f>
        <v>0</v>
      </c>
      <c r="H100" s="22">
        <f t="shared" si="12"/>
        <v>0</v>
      </c>
      <c r="I100" s="22">
        <f t="shared" si="12"/>
        <v>0</v>
      </c>
      <c r="J100" s="22">
        <f t="shared" si="12"/>
        <v>0</v>
      </c>
      <c r="K100" s="22">
        <f t="shared" si="12"/>
        <v>0</v>
      </c>
      <c r="L100" s="22">
        <f t="shared" si="12"/>
        <v>0</v>
      </c>
      <c r="M100" s="22">
        <f t="shared" si="12"/>
        <v>0</v>
      </c>
      <c r="N100" s="22">
        <f t="shared" si="12"/>
        <v>0</v>
      </c>
      <c r="O100" s="22">
        <f t="shared" si="12"/>
        <v>0</v>
      </c>
      <c r="P100" s="22">
        <f t="shared" si="12"/>
        <v>0</v>
      </c>
      <c r="Q100" s="22">
        <f t="shared" si="12"/>
        <v>0</v>
      </c>
      <c r="R100" s="22">
        <f t="shared" si="12"/>
        <v>0</v>
      </c>
      <c r="S100" s="22">
        <f t="shared" si="12"/>
        <v>0</v>
      </c>
      <c r="T100" s="22">
        <f t="shared" si="12"/>
        <v>0</v>
      </c>
      <c r="U100" s="22">
        <f t="shared" si="12"/>
        <v>0</v>
      </c>
      <c r="V100" s="22">
        <f t="shared" si="12"/>
        <v>0</v>
      </c>
      <c r="W100" s="22">
        <f t="shared" si="12"/>
        <v>0</v>
      </c>
      <c r="X100" s="22">
        <f t="shared" si="12"/>
        <v>0</v>
      </c>
      <c r="Y100" s="22">
        <f t="shared" si="12"/>
        <v>0</v>
      </c>
      <c r="Z100" s="22">
        <f t="shared" si="12"/>
        <v>0</v>
      </c>
      <c r="AA100" s="22">
        <f t="shared" si="12"/>
        <v>0</v>
      </c>
      <c r="AB100" s="22">
        <f t="shared" si="12"/>
        <v>0</v>
      </c>
      <c r="AC100" s="22">
        <f t="shared" si="12"/>
        <v>0</v>
      </c>
      <c r="AD100" s="22">
        <f t="shared" si="12"/>
        <v>0</v>
      </c>
      <c r="AE100" s="22">
        <f t="shared" si="12"/>
        <v>0</v>
      </c>
      <c r="AF100" s="22">
        <f t="shared" si="12"/>
        <v>0</v>
      </c>
      <c r="AG100" s="22">
        <f t="shared" si="12"/>
        <v>0</v>
      </c>
      <c r="AH100" s="22">
        <f t="shared" si="12"/>
        <v>0</v>
      </c>
      <c r="AI100" s="22">
        <f t="shared" si="12"/>
        <v>0</v>
      </c>
      <c r="AJ100" s="22">
        <f t="shared" si="12"/>
        <v>0</v>
      </c>
      <c r="AK100" s="22">
        <f t="shared" ref="AK100:AK102" si="13">SUM(F100:AJ100)</f>
        <v>0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0</v>
      </c>
      <c r="G101" s="22">
        <f t="shared" ref="G101:AJ101" si="14">SUM(G111,G114:G118)</f>
        <v>0</v>
      </c>
      <c r="H101" s="22">
        <f t="shared" si="14"/>
        <v>0</v>
      </c>
      <c r="I101" s="22">
        <f t="shared" si="14"/>
        <v>0</v>
      </c>
      <c r="J101" s="22">
        <f t="shared" si="14"/>
        <v>0</v>
      </c>
      <c r="K101" s="22">
        <f t="shared" si="14"/>
        <v>0</v>
      </c>
      <c r="L101" s="22">
        <f t="shared" si="14"/>
        <v>0</v>
      </c>
      <c r="M101" s="22">
        <f t="shared" si="14"/>
        <v>0</v>
      </c>
      <c r="N101" s="22">
        <f t="shared" si="14"/>
        <v>0</v>
      </c>
      <c r="O101" s="22">
        <f t="shared" si="14"/>
        <v>0</v>
      </c>
      <c r="P101" s="22">
        <f t="shared" si="14"/>
        <v>0</v>
      </c>
      <c r="Q101" s="22">
        <f t="shared" si="14"/>
        <v>0</v>
      </c>
      <c r="R101" s="22">
        <f t="shared" si="14"/>
        <v>0</v>
      </c>
      <c r="S101" s="22">
        <f t="shared" si="14"/>
        <v>0</v>
      </c>
      <c r="T101" s="22">
        <f t="shared" si="14"/>
        <v>0</v>
      </c>
      <c r="U101" s="22">
        <f t="shared" si="14"/>
        <v>0</v>
      </c>
      <c r="V101" s="22">
        <f t="shared" si="14"/>
        <v>0</v>
      </c>
      <c r="W101" s="22">
        <f t="shared" si="14"/>
        <v>0</v>
      </c>
      <c r="X101" s="22">
        <f t="shared" si="14"/>
        <v>0</v>
      </c>
      <c r="Y101" s="22">
        <f t="shared" si="14"/>
        <v>0</v>
      </c>
      <c r="Z101" s="22">
        <f t="shared" si="14"/>
        <v>0</v>
      </c>
      <c r="AA101" s="22">
        <f t="shared" si="14"/>
        <v>0</v>
      </c>
      <c r="AB101" s="22">
        <f t="shared" si="14"/>
        <v>0</v>
      </c>
      <c r="AC101" s="22">
        <f t="shared" si="14"/>
        <v>0</v>
      </c>
      <c r="AD101" s="22">
        <f t="shared" si="14"/>
        <v>0</v>
      </c>
      <c r="AE101" s="22">
        <f t="shared" si="14"/>
        <v>0</v>
      </c>
      <c r="AF101" s="22">
        <f t="shared" si="14"/>
        <v>0</v>
      </c>
      <c r="AG101" s="22">
        <f t="shared" si="14"/>
        <v>0</v>
      </c>
      <c r="AH101" s="22">
        <f t="shared" si="14"/>
        <v>0</v>
      </c>
      <c r="AI101" s="22">
        <f t="shared" si="14"/>
        <v>0</v>
      </c>
      <c r="AJ101" s="22">
        <f t="shared" si="14"/>
        <v>0</v>
      </c>
      <c r="AK101" s="22">
        <f t="shared" si="13"/>
        <v>0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0</v>
      </c>
      <c r="G102" s="22">
        <f t="shared" ref="G102:AJ102" si="15">SUM(G121:G128)</f>
        <v>0</v>
      </c>
      <c r="H102" s="22">
        <f t="shared" si="15"/>
        <v>0</v>
      </c>
      <c r="I102" s="22">
        <f t="shared" si="15"/>
        <v>0</v>
      </c>
      <c r="J102" s="22">
        <f t="shared" si="15"/>
        <v>0</v>
      </c>
      <c r="K102" s="22">
        <f t="shared" si="15"/>
        <v>0</v>
      </c>
      <c r="L102" s="22">
        <f t="shared" si="15"/>
        <v>0</v>
      </c>
      <c r="M102" s="22">
        <f t="shared" si="15"/>
        <v>0</v>
      </c>
      <c r="N102" s="22">
        <f t="shared" si="15"/>
        <v>0</v>
      </c>
      <c r="O102" s="22">
        <f t="shared" si="15"/>
        <v>0</v>
      </c>
      <c r="P102" s="22">
        <f t="shared" si="15"/>
        <v>0</v>
      </c>
      <c r="Q102" s="22">
        <f t="shared" si="15"/>
        <v>0</v>
      </c>
      <c r="R102" s="22">
        <f t="shared" si="15"/>
        <v>0</v>
      </c>
      <c r="S102" s="22">
        <f t="shared" si="15"/>
        <v>0</v>
      </c>
      <c r="T102" s="22">
        <f t="shared" si="15"/>
        <v>0</v>
      </c>
      <c r="U102" s="22">
        <f t="shared" si="15"/>
        <v>0</v>
      </c>
      <c r="V102" s="22">
        <f t="shared" si="15"/>
        <v>0</v>
      </c>
      <c r="W102" s="22">
        <f t="shared" si="15"/>
        <v>0</v>
      </c>
      <c r="X102" s="22">
        <f t="shared" si="15"/>
        <v>0</v>
      </c>
      <c r="Y102" s="22">
        <f t="shared" si="15"/>
        <v>0</v>
      </c>
      <c r="Z102" s="22">
        <f t="shared" si="15"/>
        <v>0</v>
      </c>
      <c r="AA102" s="22">
        <f t="shared" si="15"/>
        <v>0</v>
      </c>
      <c r="AB102" s="22">
        <f t="shared" si="15"/>
        <v>0</v>
      </c>
      <c r="AC102" s="22">
        <f t="shared" si="15"/>
        <v>0</v>
      </c>
      <c r="AD102" s="22">
        <f t="shared" si="15"/>
        <v>0</v>
      </c>
      <c r="AE102" s="22">
        <f t="shared" si="15"/>
        <v>0</v>
      </c>
      <c r="AF102" s="22">
        <f t="shared" si="15"/>
        <v>0</v>
      </c>
      <c r="AG102" s="22">
        <f t="shared" si="15"/>
        <v>0</v>
      </c>
      <c r="AH102" s="22">
        <f t="shared" si="15"/>
        <v>0</v>
      </c>
      <c r="AI102" s="22">
        <f t="shared" si="15"/>
        <v>0</v>
      </c>
      <c r="AJ102" s="22">
        <f t="shared" si="15"/>
        <v>0</v>
      </c>
      <c r="AK102" s="22">
        <f t="shared" si="13"/>
        <v>0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0</v>
      </c>
      <c r="G107" s="27">
        <f t="shared" ref="G107:AJ107" si="16">((G33+G34)-(F33+F34))*$D$107</f>
        <v>0</v>
      </c>
      <c r="H107" s="27">
        <f t="shared" si="16"/>
        <v>0</v>
      </c>
      <c r="I107" s="27">
        <f t="shared" si="16"/>
        <v>0</v>
      </c>
      <c r="J107" s="27">
        <f t="shared" si="16"/>
        <v>0</v>
      </c>
      <c r="K107" s="27">
        <f t="shared" si="16"/>
        <v>0</v>
      </c>
      <c r="L107" s="27">
        <f t="shared" si="16"/>
        <v>0</v>
      </c>
      <c r="M107" s="27">
        <f t="shared" si="16"/>
        <v>0</v>
      </c>
      <c r="N107" s="27">
        <f t="shared" si="16"/>
        <v>0</v>
      </c>
      <c r="O107" s="27">
        <f t="shared" si="16"/>
        <v>0</v>
      </c>
      <c r="P107" s="27">
        <f t="shared" si="16"/>
        <v>0</v>
      </c>
      <c r="Q107" s="27">
        <f t="shared" si="16"/>
        <v>0</v>
      </c>
      <c r="R107" s="27">
        <f t="shared" si="16"/>
        <v>0</v>
      </c>
      <c r="S107" s="27">
        <f t="shared" si="16"/>
        <v>0</v>
      </c>
      <c r="T107" s="27">
        <f t="shared" si="16"/>
        <v>0</v>
      </c>
      <c r="U107" s="27">
        <f t="shared" si="16"/>
        <v>0</v>
      </c>
      <c r="V107" s="27">
        <f t="shared" si="16"/>
        <v>0</v>
      </c>
      <c r="W107" s="27">
        <f t="shared" si="16"/>
        <v>0</v>
      </c>
      <c r="X107" s="27">
        <f t="shared" si="16"/>
        <v>0</v>
      </c>
      <c r="Y107" s="27">
        <f t="shared" si="16"/>
        <v>0</v>
      </c>
      <c r="Z107" s="27">
        <f t="shared" si="16"/>
        <v>0</v>
      </c>
      <c r="AA107" s="27">
        <f t="shared" si="16"/>
        <v>0</v>
      </c>
      <c r="AB107" s="27">
        <f t="shared" si="16"/>
        <v>0</v>
      </c>
      <c r="AC107" s="27">
        <f t="shared" si="16"/>
        <v>0</v>
      </c>
      <c r="AD107" s="27">
        <f t="shared" si="16"/>
        <v>0</v>
      </c>
      <c r="AE107" s="27">
        <f t="shared" si="16"/>
        <v>0</v>
      </c>
      <c r="AF107" s="27">
        <f t="shared" si="16"/>
        <v>0</v>
      </c>
      <c r="AG107" s="27">
        <f t="shared" si="16"/>
        <v>0</v>
      </c>
      <c r="AH107" s="27">
        <f t="shared" si="16"/>
        <v>0</v>
      </c>
      <c r="AI107" s="27">
        <f t="shared" si="16"/>
        <v>0</v>
      </c>
      <c r="AJ107" s="27">
        <f t="shared" si="16"/>
        <v>0</v>
      </c>
      <c r="AK107" s="27">
        <f>SUM(F107:AJ107)</f>
        <v>0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0</v>
      </c>
      <c r="G108" s="27">
        <f t="shared" ref="G108:AJ108" si="17">(G37-F37)*$D$108</f>
        <v>0</v>
      </c>
      <c r="H108" s="27">
        <f t="shared" si="17"/>
        <v>0</v>
      </c>
      <c r="I108" s="27">
        <f t="shared" si="17"/>
        <v>0</v>
      </c>
      <c r="J108" s="27">
        <f t="shared" si="17"/>
        <v>0</v>
      </c>
      <c r="K108" s="27">
        <f t="shared" si="17"/>
        <v>0</v>
      </c>
      <c r="L108" s="27">
        <f t="shared" si="17"/>
        <v>0</v>
      </c>
      <c r="M108" s="27">
        <f t="shared" si="17"/>
        <v>0</v>
      </c>
      <c r="N108" s="27">
        <f t="shared" si="17"/>
        <v>0</v>
      </c>
      <c r="O108" s="27">
        <f t="shared" si="17"/>
        <v>0</v>
      </c>
      <c r="P108" s="27">
        <f t="shared" si="17"/>
        <v>0</v>
      </c>
      <c r="Q108" s="27">
        <f t="shared" si="17"/>
        <v>0</v>
      </c>
      <c r="R108" s="27">
        <f t="shared" si="17"/>
        <v>0</v>
      </c>
      <c r="S108" s="27">
        <f t="shared" si="17"/>
        <v>0</v>
      </c>
      <c r="T108" s="27">
        <f t="shared" si="17"/>
        <v>0</v>
      </c>
      <c r="U108" s="27">
        <f t="shared" si="17"/>
        <v>0</v>
      </c>
      <c r="V108" s="27">
        <f t="shared" si="17"/>
        <v>0</v>
      </c>
      <c r="W108" s="27">
        <f t="shared" si="17"/>
        <v>0</v>
      </c>
      <c r="X108" s="27">
        <f t="shared" si="17"/>
        <v>0</v>
      </c>
      <c r="Y108" s="27">
        <f t="shared" si="17"/>
        <v>0</v>
      </c>
      <c r="Z108" s="27">
        <f t="shared" si="17"/>
        <v>0</v>
      </c>
      <c r="AA108" s="27">
        <f t="shared" si="17"/>
        <v>0</v>
      </c>
      <c r="AB108" s="27">
        <f t="shared" si="17"/>
        <v>0</v>
      </c>
      <c r="AC108" s="27">
        <f t="shared" si="17"/>
        <v>0</v>
      </c>
      <c r="AD108" s="27">
        <f t="shared" si="17"/>
        <v>0</v>
      </c>
      <c r="AE108" s="27">
        <f t="shared" si="17"/>
        <v>0</v>
      </c>
      <c r="AF108" s="27">
        <f t="shared" si="17"/>
        <v>0</v>
      </c>
      <c r="AG108" s="27">
        <f t="shared" si="17"/>
        <v>0</v>
      </c>
      <c r="AH108" s="27">
        <f t="shared" si="17"/>
        <v>0</v>
      </c>
      <c r="AI108" s="27">
        <f t="shared" si="17"/>
        <v>0</v>
      </c>
      <c r="AJ108" s="27">
        <f t="shared" si="17"/>
        <v>0</v>
      </c>
      <c r="AK108" s="27">
        <f t="shared" ref="AK108:AK130" si="18">SUM(F108:AJ108)</f>
        <v>0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0</v>
      </c>
      <c r="G109" s="27">
        <f t="shared" ref="G109:AJ109" si="19">SUM(G111:G118)</f>
        <v>0</v>
      </c>
      <c r="H109" s="27">
        <f t="shared" si="19"/>
        <v>0</v>
      </c>
      <c r="I109" s="27">
        <f t="shared" si="19"/>
        <v>0</v>
      </c>
      <c r="J109" s="27">
        <f t="shared" si="19"/>
        <v>0</v>
      </c>
      <c r="K109" s="27">
        <f t="shared" si="19"/>
        <v>0</v>
      </c>
      <c r="L109" s="27">
        <f t="shared" si="19"/>
        <v>0</v>
      </c>
      <c r="M109" s="27">
        <f t="shared" si="19"/>
        <v>0</v>
      </c>
      <c r="N109" s="27">
        <f t="shared" si="19"/>
        <v>0</v>
      </c>
      <c r="O109" s="27">
        <f t="shared" si="19"/>
        <v>0</v>
      </c>
      <c r="P109" s="27">
        <f t="shared" si="19"/>
        <v>0</v>
      </c>
      <c r="Q109" s="27">
        <f t="shared" si="19"/>
        <v>0</v>
      </c>
      <c r="R109" s="27">
        <f t="shared" si="19"/>
        <v>0</v>
      </c>
      <c r="S109" s="27">
        <f t="shared" si="19"/>
        <v>0</v>
      </c>
      <c r="T109" s="27">
        <f t="shared" si="19"/>
        <v>0</v>
      </c>
      <c r="U109" s="27">
        <f t="shared" si="19"/>
        <v>0</v>
      </c>
      <c r="V109" s="27">
        <f t="shared" si="19"/>
        <v>0</v>
      </c>
      <c r="W109" s="27">
        <f t="shared" si="19"/>
        <v>0</v>
      </c>
      <c r="X109" s="27">
        <f t="shared" si="19"/>
        <v>0</v>
      </c>
      <c r="Y109" s="27">
        <f t="shared" si="19"/>
        <v>0</v>
      </c>
      <c r="Z109" s="27">
        <f t="shared" si="19"/>
        <v>0</v>
      </c>
      <c r="AA109" s="27">
        <f t="shared" si="19"/>
        <v>0</v>
      </c>
      <c r="AB109" s="27">
        <f t="shared" si="19"/>
        <v>0</v>
      </c>
      <c r="AC109" s="27">
        <f t="shared" si="19"/>
        <v>0</v>
      </c>
      <c r="AD109" s="27">
        <f t="shared" si="19"/>
        <v>0</v>
      </c>
      <c r="AE109" s="27">
        <f t="shared" si="19"/>
        <v>0</v>
      </c>
      <c r="AF109" s="27">
        <f t="shared" si="19"/>
        <v>0</v>
      </c>
      <c r="AG109" s="27">
        <f t="shared" si="19"/>
        <v>0</v>
      </c>
      <c r="AH109" s="27">
        <f t="shared" si="19"/>
        <v>0</v>
      </c>
      <c r="AI109" s="27">
        <f t="shared" si="19"/>
        <v>0</v>
      </c>
      <c r="AJ109" s="27">
        <f t="shared" si="19"/>
        <v>0</v>
      </c>
      <c r="AK109" s="27">
        <f t="shared" si="18"/>
        <v>0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8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0">IF(F135=0,((F37-E37))*$D$111,(((F37-E37)*0.8))*$D$111)</f>
        <v>0</v>
      </c>
      <c r="G111" s="27">
        <f t="shared" si="20"/>
        <v>0</v>
      </c>
      <c r="H111" s="27">
        <f t="shared" si="20"/>
        <v>0</v>
      </c>
      <c r="I111" s="27">
        <f t="shared" si="20"/>
        <v>0</v>
      </c>
      <c r="J111" s="27">
        <f t="shared" si="20"/>
        <v>0</v>
      </c>
      <c r="K111" s="27">
        <f t="shared" si="20"/>
        <v>0</v>
      </c>
      <c r="L111" s="27">
        <f t="shared" si="20"/>
        <v>0</v>
      </c>
      <c r="M111" s="27">
        <f t="shared" si="20"/>
        <v>0</v>
      </c>
      <c r="N111" s="27">
        <f t="shared" si="20"/>
        <v>0</v>
      </c>
      <c r="O111" s="27">
        <f t="shared" si="20"/>
        <v>0</v>
      </c>
      <c r="P111" s="27">
        <f t="shared" si="20"/>
        <v>0</v>
      </c>
      <c r="Q111" s="27">
        <f t="shared" si="20"/>
        <v>0</v>
      </c>
      <c r="R111" s="27">
        <f t="shared" si="20"/>
        <v>0</v>
      </c>
      <c r="S111" s="27">
        <f t="shared" si="20"/>
        <v>0</v>
      </c>
      <c r="T111" s="27">
        <f t="shared" si="20"/>
        <v>0</v>
      </c>
      <c r="U111" s="27">
        <f t="shared" si="20"/>
        <v>0</v>
      </c>
      <c r="V111" s="27">
        <f t="shared" si="20"/>
        <v>0</v>
      </c>
      <c r="W111" s="27">
        <f t="shared" si="20"/>
        <v>0</v>
      </c>
      <c r="X111" s="27">
        <f t="shared" si="20"/>
        <v>0</v>
      </c>
      <c r="Y111" s="27">
        <f t="shared" si="20"/>
        <v>0</v>
      </c>
      <c r="Z111" s="27">
        <f t="shared" si="20"/>
        <v>0</v>
      </c>
      <c r="AA111" s="27">
        <f t="shared" si="20"/>
        <v>0</v>
      </c>
      <c r="AB111" s="27">
        <f t="shared" si="20"/>
        <v>0</v>
      </c>
      <c r="AC111" s="27">
        <f t="shared" si="20"/>
        <v>0</v>
      </c>
      <c r="AD111" s="27">
        <f t="shared" si="20"/>
        <v>0</v>
      </c>
      <c r="AE111" s="27">
        <f t="shared" si="20"/>
        <v>0</v>
      </c>
      <c r="AF111" s="27">
        <f t="shared" si="20"/>
        <v>0</v>
      </c>
      <c r="AG111" s="27">
        <f t="shared" si="20"/>
        <v>0</v>
      </c>
      <c r="AH111" s="27">
        <f t="shared" si="20"/>
        <v>0</v>
      </c>
      <c r="AI111" s="27">
        <f t="shared" si="20"/>
        <v>0</v>
      </c>
      <c r="AJ111" s="27">
        <f t="shared" si="20"/>
        <v>0</v>
      </c>
      <c r="AK111" s="27">
        <f t="shared" si="18"/>
        <v>0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8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0</v>
      </c>
      <c r="G113" s="27">
        <f t="shared" ref="G113:AJ113" si="21">(G39-F39)*$D$113</f>
        <v>0</v>
      </c>
      <c r="H113" s="27">
        <f t="shared" si="21"/>
        <v>0</v>
      </c>
      <c r="I113" s="27">
        <f t="shared" si="21"/>
        <v>0</v>
      </c>
      <c r="J113" s="27">
        <f t="shared" si="21"/>
        <v>0</v>
      </c>
      <c r="K113" s="27">
        <f t="shared" si="21"/>
        <v>0</v>
      </c>
      <c r="L113" s="27">
        <f t="shared" si="21"/>
        <v>0</v>
      </c>
      <c r="M113" s="27">
        <f t="shared" si="21"/>
        <v>0</v>
      </c>
      <c r="N113" s="27">
        <f t="shared" si="21"/>
        <v>0</v>
      </c>
      <c r="O113" s="27">
        <f t="shared" si="21"/>
        <v>0</v>
      </c>
      <c r="P113" s="27">
        <f t="shared" si="21"/>
        <v>0</v>
      </c>
      <c r="Q113" s="27">
        <f t="shared" si="21"/>
        <v>0</v>
      </c>
      <c r="R113" s="27">
        <f t="shared" si="21"/>
        <v>0</v>
      </c>
      <c r="S113" s="27">
        <f t="shared" si="21"/>
        <v>0</v>
      </c>
      <c r="T113" s="27">
        <f t="shared" si="21"/>
        <v>0</v>
      </c>
      <c r="U113" s="27">
        <f t="shared" si="21"/>
        <v>0</v>
      </c>
      <c r="V113" s="27">
        <f t="shared" si="21"/>
        <v>0</v>
      </c>
      <c r="W113" s="27">
        <f t="shared" si="21"/>
        <v>0</v>
      </c>
      <c r="X113" s="27">
        <f t="shared" si="21"/>
        <v>0</v>
      </c>
      <c r="Y113" s="27">
        <f t="shared" si="21"/>
        <v>0</v>
      </c>
      <c r="Z113" s="27">
        <f t="shared" si="21"/>
        <v>0</v>
      </c>
      <c r="AA113" s="27">
        <f t="shared" si="21"/>
        <v>0</v>
      </c>
      <c r="AB113" s="27">
        <f t="shared" si="21"/>
        <v>0</v>
      </c>
      <c r="AC113" s="27">
        <f t="shared" si="21"/>
        <v>0</v>
      </c>
      <c r="AD113" s="27">
        <f t="shared" si="21"/>
        <v>0</v>
      </c>
      <c r="AE113" s="27">
        <f t="shared" si="21"/>
        <v>0</v>
      </c>
      <c r="AF113" s="27">
        <f t="shared" si="21"/>
        <v>0</v>
      </c>
      <c r="AG113" s="27">
        <f t="shared" si="21"/>
        <v>0</v>
      </c>
      <c r="AH113" s="27">
        <f t="shared" si="21"/>
        <v>0</v>
      </c>
      <c r="AI113" s="27">
        <f t="shared" si="21"/>
        <v>0</v>
      </c>
      <c r="AJ113" s="27">
        <f t="shared" si="21"/>
        <v>0</v>
      </c>
      <c r="AK113" s="27">
        <f t="shared" si="18"/>
        <v>0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0</v>
      </c>
      <c r="G114" s="27">
        <f t="shared" ref="G114:AJ114" si="22">IFERROR(81%*(G44-F44)*$D$114,0)</f>
        <v>0</v>
      </c>
      <c r="H114" s="27">
        <f t="shared" si="22"/>
        <v>0</v>
      </c>
      <c r="I114" s="27">
        <f t="shared" si="22"/>
        <v>0</v>
      </c>
      <c r="J114" s="27">
        <f t="shared" si="22"/>
        <v>0</v>
      </c>
      <c r="K114" s="27">
        <f t="shared" si="22"/>
        <v>0</v>
      </c>
      <c r="L114" s="27">
        <f t="shared" si="22"/>
        <v>0</v>
      </c>
      <c r="M114" s="27">
        <f t="shared" si="22"/>
        <v>0</v>
      </c>
      <c r="N114" s="27">
        <f t="shared" si="22"/>
        <v>0</v>
      </c>
      <c r="O114" s="27">
        <f t="shared" si="22"/>
        <v>0</v>
      </c>
      <c r="P114" s="27">
        <f t="shared" si="22"/>
        <v>0</v>
      </c>
      <c r="Q114" s="27">
        <f t="shared" si="22"/>
        <v>0</v>
      </c>
      <c r="R114" s="27">
        <f t="shared" si="22"/>
        <v>0</v>
      </c>
      <c r="S114" s="27">
        <f t="shared" si="22"/>
        <v>0</v>
      </c>
      <c r="T114" s="27">
        <f t="shared" si="22"/>
        <v>0</v>
      </c>
      <c r="U114" s="27">
        <f t="shared" si="22"/>
        <v>0</v>
      </c>
      <c r="V114" s="27">
        <f t="shared" si="22"/>
        <v>0</v>
      </c>
      <c r="W114" s="27">
        <f t="shared" si="22"/>
        <v>0</v>
      </c>
      <c r="X114" s="27">
        <f t="shared" si="22"/>
        <v>0</v>
      </c>
      <c r="Y114" s="27">
        <f t="shared" si="22"/>
        <v>0</v>
      </c>
      <c r="Z114" s="27">
        <f t="shared" si="22"/>
        <v>0</v>
      </c>
      <c r="AA114" s="27">
        <f t="shared" si="22"/>
        <v>0</v>
      </c>
      <c r="AB114" s="27">
        <f t="shared" si="22"/>
        <v>0</v>
      </c>
      <c r="AC114" s="27">
        <f t="shared" si="22"/>
        <v>0</v>
      </c>
      <c r="AD114" s="27">
        <f t="shared" si="22"/>
        <v>0</v>
      </c>
      <c r="AE114" s="27">
        <f t="shared" si="22"/>
        <v>0</v>
      </c>
      <c r="AF114" s="27">
        <f t="shared" si="22"/>
        <v>0</v>
      </c>
      <c r="AG114" s="27">
        <f t="shared" si="22"/>
        <v>0</v>
      </c>
      <c r="AH114" s="27">
        <f t="shared" si="22"/>
        <v>0</v>
      </c>
      <c r="AI114" s="27">
        <f t="shared" si="22"/>
        <v>0</v>
      </c>
      <c r="AJ114" s="27">
        <f t="shared" si="22"/>
        <v>0</v>
      </c>
      <c r="AK114" s="27">
        <f t="shared" si="18"/>
        <v>0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0</v>
      </c>
      <c r="G115" s="27">
        <f t="shared" ref="G115:AJ115" si="23">(G54-F54)*$D$115</f>
        <v>0</v>
      </c>
      <c r="H115" s="27">
        <f t="shared" si="23"/>
        <v>0</v>
      </c>
      <c r="I115" s="27">
        <f t="shared" si="23"/>
        <v>0</v>
      </c>
      <c r="J115" s="27">
        <f t="shared" si="23"/>
        <v>0</v>
      </c>
      <c r="K115" s="27">
        <f t="shared" si="23"/>
        <v>0</v>
      </c>
      <c r="L115" s="27">
        <f t="shared" si="23"/>
        <v>0</v>
      </c>
      <c r="M115" s="27">
        <f t="shared" si="23"/>
        <v>0</v>
      </c>
      <c r="N115" s="27">
        <f t="shared" si="23"/>
        <v>0</v>
      </c>
      <c r="O115" s="27">
        <f t="shared" si="23"/>
        <v>0</v>
      </c>
      <c r="P115" s="27">
        <f t="shared" si="23"/>
        <v>0</v>
      </c>
      <c r="Q115" s="27">
        <f t="shared" si="23"/>
        <v>0</v>
      </c>
      <c r="R115" s="27">
        <f t="shared" si="23"/>
        <v>0</v>
      </c>
      <c r="S115" s="27">
        <f t="shared" si="23"/>
        <v>0</v>
      </c>
      <c r="T115" s="27">
        <f t="shared" si="23"/>
        <v>0</v>
      </c>
      <c r="U115" s="27">
        <f t="shared" si="23"/>
        <v>0</v>
      </c>
      <c r="V115" s="27">
        <f t="shared" si="23"/>
        <v>0</v>
      </c>
      <c r="W115" s="27">
        <f t="shared" si="23"/>
        <v>0</v>
      </c>
      <c r="X115" s="27">
        <f t="shared" si="23"/>
        <v>0</v>
      </c>
      <c r="Y115" s="27">
        <f t="shared" si="23"/>
        <v>0</v>
      </c>
      <c r="Z115" s="27">
        <f t="shared" si="23"/>
        <v>0</v>
      </c>
      <c r="AA115" s="27">
        <f t="shared" si="23"/>
        <v>0</v>
      </c>
      <c r="AB115" s="27">
        <f t="shared" si="23"/>
        <v>0</v>
      </c>
      <c r="AC115" s="27">
        <f t="shared" si="23"/>
        <v>0</v>
      </c>
      <c r="AD115" s="27">
        <f t="shared" si="23"/>
        <v>0</v>
      </c>
      <c r="AE115" s="27">
        <f t="shared" si="23"/>
        <v>0</v>
      </c>
      <c r="AF115" s="27">
        <f t="shared" si="23"/>
        <v>0</v>
      </c>
      <c r="AG115" s="27">
        <f t="shared" si="23"/>
        <v>0</v>
      </c>
      <c r="AH115" s="27">
        <f t="shared" si="23"/>
        <v>0</v>
      </c>
      <c r="AI115" s="27">
        <f t="shared" si="23"/>
        <v>0</v>
      </c>
      <c r="AJ115" s="27">
        <f t="shared" si="23"/>
        <v>0</v>
      </c>
      <c r="AK115" s="27">
        <f t="shared" si="18"/>
        <v>0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0</v>
      </c>
      <c r="G116" s="27">
        <f t="shared" ref="G116:AJ116" si="24">(G51-F51)*$D$116</f>
        <v>0</v>
      </c>
      <c r="H116" s="27">
        <f t="shared" si="24"/>
        <v>0</v>
      </c>
      <c r="I116" s="27">
        <f t="shared" si="24"/>
        <v>0</v>
      </c>
      <c r="J116" s="27">
        <f t="shared" si="24"/>
        <v>0</v>
      </c>
      <c r="K116" s="27">
        <f t="shared" si="24"/>
        <v>0</v>
      </c>
      <c r="L116" s="27">
        <f t="shared" si="24"/>
        <v>0</v>
      </c>
      <c r="M116" s="27">
        <f t="shared" si="24"/>
        <v>0</v>
      </c>
      <c r="N116" s="27">
        <f t="shared" si="24"/>
        <v>0</v>
      </c>
      <c r="O116" s="27">
        <f t="shared" si="24"/>
        <v>0</v>
      </c>
      <c r="P116" s="27">
        <f t="shared" si="24"/>
        <v>0</v>
      </c>
      <c r="Q116" s="27">
        <f t="shared" si="24"/>
        <v>0</v>
      </c>
      <c r="R116" s="27">
        <f t="shared" si="24"/>
        <v>0</v>
      </c>
      <c r="S116" s="27">
        <f t="shared" si="24"/>
        <v>0</v>
      </c>
      <c r="T116" s="27">
        <f t="shared" si="24"/>
        <v>0</v>
      </c>
      <c r="U116" s="27">
        <f t="shared" si="24"/>
        <v>0</v>
      </c>
      <c r="V116" s="27">
        <f t="shared" si="24"/>
        <v>0</v>
      </c>
      <c r="W116" s="27">
        <f t="shared" si="24"/>
        <v>0</v>
      </c>
      <c r="X116" s="27">
        <f t="shared" si="24"/>
        <v>0</v>
      </c>
      <c r="Y116" s="27">
        <f t="shared" si="24"/>
        <v>0</v>
      </c>
      <c r="Z116" s="27">
        <f t="shared" si="24"/>
        <v>0</v>
      </c>
      <c r="AA116" s="27">
        <f t="shared" si="24"/>
        <v>0</v>
      </c>
      <c r="AB116" s="27">
        <f t="shared" si="24"/>
        <v>0</v>
      </c>
      <c r="AC116" s="27">
        <f t="shared" si="24"/>
        <v>0</v>
      </c>
      <c r="AD116" s="27">
        <f t="shared" si="24"/>
        <v>0</v>
      </c>
      <c r="AE116" s="27">
        <f t="shared" si="24"/>
        <v>0</v>
      </c>
      <c r="AF116" s="27">
        <f t="shared" si="24"/>
        <v>0</v>
      </c>
      <c r="AG116" s="27">
        <f t="shared" si="24"/>
        <v>0</v>
      </c>
      <c r="AH116" s="27">
        <f t="shared" si="24"/>
        <v>0</v>
      </c>
      <c r="AI116" s="27">
        <f t="shared" si="24"/>
        <v>0</v>
      </c>
      <c r="AJ116" s="27">
        <f t="shared" si="24"/>
        <v>0</v>
      </c>
      <c r="AK116" s="27">
        <f t="shared" si="18"/>
        <v>0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0</v>
      </c>
      <c r="G117" s="27">
        <f t="shared" ref="G117:AJ117" si="25">2/8*(G48-F48)</f>
        <v>0</v>
      </c>
      <c r="H117" s="27">
        <f t="shared" si="25"/>
        <v>0</v>
      </c>
      <c r="I117" s="27">
        <f t="shared" si="25"/>
        <v>0</v>
      </c>
      <c r="J117" s="27">
        <f t="shared" si="25"/>
        <v>0</v>
      </c>
      <c r="K117" s="27">
        <f t="shared" si="25"/>
        <v>0</v>
      </c>
      <c r="L117" s="27">
        <f t="shared" si="25"/>
        <v>0</v>
      </c>
      <c r="M117" s="27">
        <f t="shared" si="25"/>
        <v>0</v>
      </c>
      <c r="N117" s="27">
        <f t="shared" si="25"/>
        <v>0</v>
      </c>
      <c r="O117" s="27">
        <f t="shared" si="25"/>
        <v>0</v>
      </c>
      <c r="P117" s="27">
        <f t="shared" si="25"/>
        <v>0</v>
      </c>
      <c r="Q117" s="27">
        <f t="shared" si="25"/>
        <v>0</v>
      </c>
      <c r="R117" s="27">
        <f t="shared" si="25"/>
        <v>0</v>
      </c>
      <c r="S117" s="27">
        <f t="shared" si="25"/>
        <v>0</v>
      </c>
      <c r="T117" s="27">
        <f t="shared" si="25"/>
        <v>0</v>
      </c>
      <c r="U117" s="27">
        <f t="shared" si="25"/>
        <v>0</v>
      </c>
      <c r="V117" s="27">
        <f t="shared" si="25"/>
        <v>0</v>
      </c>
      <c r="W117" s="27">
        <f t="shared" si="25"/>
        <v>0</v>
      </c>
      <c r="X117" s="27">
        <f t="shared" si="25"/>
        <v>0</v>
      </c>
      <c r="Y117" s="27">
        <f t="shared" si="25"/>
        <v>0</v>
      </c>
      <c r="Z117" s="27">
        <f t="shared" si="25"/>
        <v>0</v>
      </c>
      <c r="AA117" s="27">
        <f t="shared" si="25"/>
        <v>0</v>
      </c>
      <c r="AB117" s="27">
        <f t="shared" si="25"/>
        <v>0</v>
      </c>
      <c r="AC117" s="27">
        <f t="shared" si="25"/>
        <v>0</v>
      </c>
      <c r="AD117" s="27">
        <f t="shared" si="25"/>
        <v>0</v>
      </c>
      <c r="AE117" s="27">
        <f t="shared" si="25"/>
        <v>0</v>
      </c>
      <c r="AF117" s="27">
        <f t="shared" si="25"/>
        <v>0</v>
      </c>
      <c r="AG117" s="27">
        <f t="shared" si="25"/>
        <v>0</v>
      </c>
      <c r="AH117" s="27">
        <f t="shared" si="25"/>
        <v>0</v>
      </c>
      <c r="AI117" s="27">
        <f t="shared" si="25"/>
        <v>0</v>
      </c>
      <c r="AJ117" s="27">
        <f t="shared" si="25"/>
        <v>0</v>
      </c>
      <c r="AK117" s="27">
        <f t="shared" si="18"/>
        <v>0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6">IFERROR((F108/(F108+F122))*((F50-E50)*$D$118),0)</f>
        <v>0</v>
      </c>
      <c r="G118" s="27">
        <f t="shared" si="26"/>
        <v>0</v>
      </c>
      <c r="H118" s="27">
        <f t="shared" si="26"/>
        <v>0</v>
      </c>
      <c r="I118" s="27">
        <f t="shared" si="26"/>
        <v>0</v>
      </c>
      <c r="J118" s="27">
        <f t="shared" si="26"/>
        <v>0</v>
      </c>
      <c r="K118" s="27">
        <f t="shared" si="26"/>
        <v>0</v>
      </c>
      <c r="L118" s="27">
        <f t="shared" si="26"/>
        <v>0</v>
      </c>
      <c r="M118" s="27">
        <f t="shared" si="26"/>
        <v>0</v>
      </c>
      <c r="N118" s="27">
        <f t="shared" si="26"/>
        <v>0</v>
      </c>
      <c r="O118" s="27">
        <f t="shared" si="26"/>
        <v>0</v>
      </c>
      <c r="P118" s="27">
        <f t="shared" si="26"/>
        <v>0</v>
      </c>
      <c r="Q118" s="27">
        <f t="shared" si="26"/>
        <v>0</v>
      </c>
      <c r="R118" s="27">
        <f t="shared" si="26"/>
        <v>0</v>
      </c>
      <c r="S118" s="27">
        <f t="shared" si="26"/>
        <v>0</v>
      </c>
      <c r="T118" s="27">
        <f t="shared" si="26"/>
        <v>0</v>
      </c>
      <c r="U118" s="27">
        <f t="shared" si="26"/>
        <v>0</v>
      </c>
      <c r="V118" s="27">
        <f t="shared" si="26"/>
        <v>0</v>
      </c>
      <c r="W118" s="27">
        <f t="shared" si="26"/>
        <v>0</v>
      </c>
      <c r="X118" s="27">
        <f t="shared" si="26"/>
        <v>0</v>
      </c>
      <c r="Y118" s="27">
        <f t="shared" si="26"/>
        <v>0</v>
      </c>
      <c r="Z118" s="27">
        <f t="shared" si="26"/>
        <v>0</v>
      </c>
      <c r="AA118" s="27">
        <f t="shared" si="26"/>
        <v>0</v>
      </c>
      <c r="AB118" s="27">
        <f t="shared" si="26"/>
        <v>0</v>
      </c>
      <c r="AC118" s="27">
        <f t="shared" si="26"/>
        <v>0</v>
      </c>
      <c r="AD118" s="27">
        <f t="shared" si="26"/>
        <v>0</v>
      </c>
      <c r="AE118" s="27">
        <f t="shared" si="26"/>
        <v>0</v>
      </c>
      <c r="AF118" s="27">
        <f t="shared" si="26"/>
        <v>0</v>
      </c>
      <c r="AG118" s="27">
        <f t="shared" si="26"/>
        <v>0</v>
      </c>
      <c r="AH118" s="27">
        <f t="shared" si="26"/>
        <v>0</v>
      </c>
      <c r="AI118" s="27">
        <f t="shared" si="26"/>
        <v>0</v>
      </c>
      <c r="AJ118" s="27">
        <f t="shared" si="26"/>
        <v>0</v>
      </c>
      <c r="AK118" s="27">
        <f t="shared" si="18"/>
        <v>0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8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0</v>
      </c>
      <c r="G120" s="27">
        <f t="shared" ref="G120:AJ120" si="27">SUM(G121:G128)</f>
        <v>0</v>
      </c>
      <c r="H120" s="27">
        <f t="shared" si="27"/>
        <v>0</v>
      </c>
      <c r="I120" s="27">
        <f t="shared" si="27"/>
        <v>0</v>
      </c>
      <c r="J120" s="27">
        <f t="shared" si="27"/>
        <v>0</v>
      </c>
      <c r="K120" s="27">
        <f t="shared" si="27"/>
        <v>0</v>
      </c>
      <c r="L120" s="27">
        <f t="shared" si="27"/>
        <v>0</v>
      </c>
      <c r="M120" s="27">
        <f t="shared" si="27"/>
        <v>0</v>
      </c>
      <c r="N120" s="27">
        <f t="shared" si="27"/>
        <v>0</v>
      </c>
      <c r="O120" s="27">
        <f t="shared" si="27"/>
        <v>0</v>
      </c>
      <c r="P120" s="27">
        <f t="shared" si="27"/>
        <v>0</v>
      </c>
      <c r="Q120" s="27">
        <f t="shared" si="27"/>
        <v>0</v>
      </c>
      <c r="R120" s="27">
        <f t="shared" si="27"/>
        <v>0</v>
      </c>
      <c r="S120" s="27">
        <f t="shared" si="27"/>
        <v>0</v>
      </c>
      <c r="T120" s="27">
        <f t="shared" si="27"/>
        <v>0</v>
      </c>
      <c r="U120" s="27">
        <f t="shared" si="27"/>
        <v>0</v>
      </c>
      <c r="V120" s="27">
        <f t="shared" si="27"/>
        <v>0</v>
      </c>
      <c r="W120" s="27">
        <f t="shared" si="27"/>
        <v>0</v>
      </c>
      <c r="X120" s="27">
        <f t="shared" si="27"/>
        <v>0</v>
      </c>
      <c r="Y120" s="27">
        <f t="shared" si="27"/>
        <v>0</v>
      </c>
      <c r="Z120" s="27">
        <f t="shared" si="27"/>
        <v>0</v>
      </c>
      <c r="AA120" s="27">
        <f t="shared" si="27"/>
        <v>0</v>
      </c>
      <c r="AB120" s="27">
        <f t="shared" si="27"/>
        <v>0</v>
      </c>
      <c r="AC120" s="27">
        <f t="shared" si="27"/>
        <v>0</v>
      </c>
      <c r="AD120" s="27">
        <f t="shared" si="27"/>
        <v>0</v>
      </c>
      <c r="AE120" s="27">
        <f t="shared" si="27"/>
        <v>0</v>
      </c>
      <c r="AF120" s="27">
        <f t="shared" si="27"/>
        <v>0</v>
      </c>
      <c r="AG120" s="27">
        <f t="shared" si="27"/>
        <v>0</v>
      </c>
      <c r="AH120" s="27">
        <f t="shared" si="27"/>
        <v>0</v>
      </c>
      <c r="AI120" s="27">
        <f t="shared" si="27"/>
        <v>0</v>
      </c>
      <c r="AJ120" s="27">
        <f t="shared" si="27"/>
        <v>0</v>
      </c>
      <c r="AK120" s="27">
        <f t="shared" si="18"/>
        <v>0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28">IF(F135=0,((0))*$D$121,(((F37-E37)*0.2)*$D$121))</f>
        <v>0</v>
      </c>
      <c r="G121" s="27">
        <f t="shared" si="28"/>
        <v>0</v>
      </c>
      <c r="H121" s="27">
        <f t="shared" si="28"/>
        <v>0</v>
      </c>
      <c r="I121" s="27">
        <f t="shared" si="28"/>
        <v>0</v>
      </c>
      <c r="J121" s="27">
        <f t="shared" si="28"/>
        <v>0</v>
      </c>
      <c r="K121" s="27">
        <f t="shared" si="28"/>
        <v>0</v>
      </c>
      <c r="L121" s="27">
        <f t="shared" si="28"/>
        <v>0</v>
      </c>
      <c r="M121" s="27">
        <f t="shared" si="28"/>
        <v>0</v>
      </c>
      <c r="N121" s="27">
        <f t="shared" si="28"/>
        <v>0</v>
      </c>
      <c r="O121" s="27">
        <f t="shared" si="28"/>
        <v>0</v>
      </c>
      <c r="P121" s="27">
        <f t="shared" si="28"/>
        <v>0</v>
      </c>
      <c r="Q121" s="27">
        <f t="shared" si="28"/>
        <v>0</v>
      </c>
      <c r="R121" s="27">
        <f t="shared" si="28"/>
        <v>0</v>
      </c>
      <c r="S121" s="27">
        <f t="shared" si="28"/>
        <v>0</v>
      </c>
      <c r="T121" s="27">
        <f t="shared" si="28"/>
        <v>0</v>
      </c>
      <c r="U121" s="27">
        <f t="shared" si="28"/>
        <v>0</v>
      </c>
      <c r="V121" s="27">
        <f t="shared" si="28"/>
        <v>0</v>
      </c>
      <c r="W121" s="27">
        <f t="shared" si="28"/>
        <v>0</v>
      </c>
      <c r="X121" s="27">
        <f t="shared" si="28"/>
        <v>0</v>
      </c>
      <c r="Y121" s="27">
        <f t="shared" si="28"/>
        <v>0</v>
      </c>
      <c r="Z121" s="27">
        <f t="shared" si="28"/>
        <v>0</v>
      </c>
      <c r="AA121" s="27">
        <f t="shared" si="28"/>
        <v>0</v>
      </c>
      <c r="AB121" s="27">
        <f t="shared" si="28"/>
        <v>0</v>
      </c>
      <c r="AC121" s="27">
        <f t="shared" si="28"/>
        <v>0</v>
      </c>
      <c r="AD121" s="27">
        <f t="shared" si="28"/>
        <v>0</v>
      </c>
      <c r="AE121" s="27">
        <f t="shared" si="28"/>
        <v>0</v>
      </c>
      <c r="AF121" s="27">
        <f t="shared" si="28"/>
        <v>0</v>
      </c>
      <c r="AG121" s="27">
        <f t="shared" si="28"/>
        <v>0</v>
      </c>
      <c r="AH121" s="27">
        <f t="shared" si="28"/>
        <v>0</v>
      </c>
      <c r="AI121" s="27">
        <f t="shared" si="28"/>
        <v>0</v>
      </c>
      <c r="AJ121" s="27">
        <f t="shared" si="28"/>
        <v>0</v>
      </c>
      <c r="AK121" s="27">
        <f t="shared" si="18"/>
        <v>0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0</v>
      </c>
      <c r="G122" s="27">
        <f t="shared" ref="G122:AJ122" si="29">(G43-F43)*$D$122</f>
        <v>0</v>
      </c>
      <c r="H122" s="27">
        <f t="shared" si="29"/>
        <v>0</v>
      </c>
      <c r="I122" s="27">
        <f t="shared" si="29"/>
        <v>0</v>
      </c>
      <c r="J122" s="27">
        <f t="shared" si="29"/>
        <v>0</v>
      </c>
      <c r="K122" s="27">
        <f t="shared" si="29"/>
        <v>0</v>
      </c>
      <c r="L122" s="27">
        <f t="shared" si="29"/>
        <v>0</v>
      </c>
      <c r="M122" s="27">
        <f t="shared" si="29"/>
        <v>0</v>
      </c>
      <c r="N122" s="27">
        <f t="shared" si="29"/>
        <v>0</v>
      </c>
      <c r="O122" s="27">
        <f t="shared" si="29"/>
        <v>0</v>
      </c>
      <c r="P122" s="27">
        <f t="shared" si="29"/>
        <v>0</v>
      </c>
      <c r="Q122" s="27">
        <f t="shared" si="29"/>
        <v>0</v>
      </c>
      <c r="R122" s="27">
        <f t="shared" si="29"/>
        <v>0</v>
      </c>
      <c r="S122" s="27">
        <f t="shared" si="29"/>
        <v>0</v>
      </c>
      <c r="T122" s="27">
        <f t="shared" si="29"/>
        <v>0</v>
      </c>
      <c r="U122" s="27">
        <f t="shared" si="29"/>
        <v>0</v>
      </c>
      <c r="V122" s="27">
        <f t="shared" si="29"/>
        <v>0</v>
      </c>
      <c r="W122" s="27">
        <f t="shared" si="29"/>
        <v>0</v>
      </c>
      <c r="X122" s="27">
        <f t="shared" si="29"/>
        <v>0</v>
      </c>
      <c r="Y122" s="27">
        <f t="shared" si="29"/>
        <v>0</v>
      </c>
      <c r="Z122" s="27">
        <f t="shared" si="29"/>
        <v>0</v>
      </c>
      <c r="AA122" s="27">
        <f t="shared" si="29"/>
        <v>0</v>
      </c>
      <c r="AB122" s="27">
        <f t="shared" si="29"/>
        <v>0</v>
      </c>
      <c r="AC122" s="27">
        <f t="shared" si="29"/>
        <v>0</v>
      </c>
      <c r="AD122" s="27">
        <f t="shared" si="29"/>
        <v>0</v>
      </c>
      <c r="AE122" s="27">
        <f t="shared" si="29"/>
        <v>0</v>
      </c>
      <c r="AF122" s="27">
        <f t="shared" si="29"/>
        <v>0</v>
      </c>
      <c r="AG122" s="27">
        <f t="shared" si="29"/>
        <v>0</v>
      </c>
      <c r="AH122" s="27">
        <f t="shared" si="29"/>
        <v>0</v>
      </c>
      <c r="AI122" s="27">
        <f t="shared" si="29"/>
        <v>0</v>
      </c>
      <c r="AJ122" s="27">
        <f t="shared" si="29"/>
        <v>0</v>
      </c>
      <c r="AK122" s="27">
        <f t="shared" si="18"/>
        <v>0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0</v>
      </c>
      <c r="G123" s="27">
        <f t="shared" ref="G123:AJ123" si="30">(G42-F42)*$D$123</f>
        <v>0</v>
      </c>
      <c r="H123" s="27">
        <f t="shared" si="30"/>
        <v>0</v>
      </c>
      <c r="I123" s="27">
        <f t="shared" si="30"/>
        <v>0</v>
      </c>
      <c r="J123" s="27">
        <f t="shared" si="30"/>
        <v>0</v>
      </c>
      <c r="K123" s="27">
        <f t="shared" si="30"/>
        <v>0</v>
      </c>
      <c r="L123" s="27">
        <f t="shared" si="30"/>
        <v>0</v>
      </c>
      <c r="M123" s="27">
        <f t="shared" si="30"/>
        <v>0</v>
      </c>
      <c r="N123" s="27">
        <f t="shared" si="30"/>
        <v>0</v>
      </c>
      <c r="O123" s="27">
        <f t="shared" si="30"/>
        <v>0</v>
      </c>
      <c r="P123" s="27">
        <f t="shared" si="30"/>
        <v>0</v>
      </c>
      <c r="Q123" s="27">
        <f t="shared" si="30"/>
        <v>0</v>
      </c>
      <c r="R123" s="27">
        <f t="shared" si="30"/>
        <v>0</v>
      </c>
      <c r="S123" s="27">
        <f t="shared" si="30"/>
        <v>0</v>
      </c>
      <c r="T123" s="27">
        <f t="shared" si="30"/>
        <v>0</v>
      </c>
      <c r="U123" s="27">
        <f t="shared" si="30"/>
        <v>0</v>
      </c>
      <c r="V123" s="27">
        <f t="shared" si="30"/>
        <v>0</v>
      </c>
      <c r="W123" s="27">
        <f t="shared" si="30"/>
        <v>0</v>
      </c>
      <c r="X123" s="27">
        <f t="shared" si="30"/>
        <v>0</v>
      </c>
      <c r="Y123" s="27">
        <f t="shared" si="30"/>
        <v>0</v>
      </c>
      <c r="Z123" s="27">
        <f t="shared" si="30"/>
        <v>0</v>
      </c>
      <c r="AA123" s="27">
        <f t="shared" si="30"/>
        <v>0</v>
      </c>
      <c r="AB123" s="27">
        <f t="shared" si="30"/>
        <v>0</v>
      </c>
      <c r="AC123" s="27">
        <f t="shared" si="30"/>
        <v>0</v>
      </c>
      <c r="AD123" s="27">
        <f t="shared" si="30"/>
        <v>0</v>
      </c>
      <c r="AE123" s="27">
        <f t="shared" si="30"/>
        <v>0</v>
      </c>
      <c r="AF123" s="27">
        <f t="shared" si="30"/>
        <v>0</v>
      </c>
      <c r="AG123" s="27">
        <f t="shared" si="30"/>
        <v>0</v>
      </c>
      <c r="AH123" s="27">
        <f t="shared" si="30"/>
        <v>0</v>
      </c>
      <c r="AI123" s="27">
        <f t="shared" si="30"/>
        <v>0</v>
      </c>
      <c r="AJ123" s="27">
        <f t="shared" si="30"/>
        <v>0</v>
      </c>
      <c r="AK123" s="27">
        <f t="shared" si="18"/>
        <v>0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0</v>
      </c>
      <c r="G124" s="27">
        <f t="shared" ref="G124:AJ124" si="31">(G53-F53)*$D$124</f>
        <v>0</v>
      </c>
      <c r="H124" s="27">
        <f t="shared" si="31"/>
        <v>0</v>
      </c>
      <c r="I124" s="27">
        <f t="shared" si="31"/>
        <v>0</v>
      </c>
      <c r="J124" s="27">
        <f t="shared" si="31"/>
        <v>0</v>
      </c>
      <c r="K124" s="27">
        <f t="shared" si="31"/>
        <v>0</v>
      </c>
      <c r="L124" s="27">
        <f t="shared" si="31"/>
        <v>0</v>
      </c>
      <c r="M124" s="27">
        <f t="shared" si="31"/>
        <v>0</v>
      </c>
      <c r="N124" s="27">
        <f t="shared" si="31"/>
        <v>0</v>
      </c>
      <c r="O124" s="27">
        <f t="shared" si="31"/>
        <v>0</v>
      </c>
      <c r="P124" s="27">
        <f t="shared" si="31"/>
        <v>0</v>
      </c>
      <c r="Q124" s="27">
        <f t="shared" si="31"/>
        <v>0</v>
      </c>
      <c r="R124" s="27">
        <f t="shared" si="31"/>
        <v>0</v>
      </c>
      <c r="S124" s="27">
        <f t="shared" si="31"/>
        <v>0</v>
      </c>
      <c r="T124" s="27">
        <f t="shared" si="31"/>
        <v>0</v>
      </c>
      <c r="U124" s="27">
        <f t="shared" si="31"/>
        <v>0</v>
      </c>
      <c r="V124" s="27">
        <f t="shared" si="31"/>
        <v>0</v>
      </c>
      <c r="W124" s="27">
        <f t="shared" si="31"/>
        <v>0</v>
      </c>
      <c r="X124" s="27">
        <f t="shared" si="31"/>
        <v>0</v>
      </c>
      <c r="Y124" s="27">
        <f t="shared" si="31"/>
        <v>0</v>
      </c>
      <c r="Z124" s="27">
        <f t="shared" si="31"/>
        <v>0</v>
      </c>
      <c r="AA124" s="27">
        <f t="shared" si="31"/>
        <v>0</v>
      </c>
      <c r="AB124" s="27">
        <f t="shared" si="31"/>
        <v>0</v>
      </c>
      <c r="AC124" s="27">
        <f t="shared" si="31"/>
        <v>0</v>
      </c>
      <c r="AD124" s="27">
        <f t="shared" si="31"/>
        <v>0</v>
      </c>
      <c r="AE124" s="27">
        <f t="shared" si="31"/>
        <v>0</v>
      </c>
      <c r="AF124" s="27">
        <f t="shared" si="31"/>
        <v>0</v>
      </c>
      <c r="AG124" s="27">
        <f t="shared" si="31"/>
        <v>0</v>
      </c>
      <c r="AH124" s="27">
        <f t="shared" si="31"/>
        <v>0</v>
      </c>
      <c r="AI124" s="27">
        <f t="shared" si="31"/>
        <v>0</v>
      </c>
      <c r="AJ124" s="27">
        <f t="shared" si="31"/>
        <v>0</v>
      </c>
      <c r="AK124" s="27">
        <f t="shared" si="18"/>
        <v>0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8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0</v>
      </c>
      <c r="G126" s="27">
        <f t="shared" ref="G126:AJ126" si="32">IFERROR(81%*(G56-F56)*$D$114,0)</f>
        <v>0</v>
      </c>
      <c r="H126" s="27">
        <f t="shared" si="32"/>
        <v>0</v>
      </c>
      <c r="I126" s="27">
        <f t="shared" si="32"/>
        <v>0</v>
      </c>
      <c r="J126" s="27">
        <f t="shared" si="32"/>
        <v>0</v>
      </c>
      <c r="K126" s="27">
        <f t="shared" si="32"/>
        <v>0</v>
      </c>
      <c r="L126" s="27">
        <f t="shared" si="32"/>
        <v>0</v>
      </c>
      <c r="M126" s="27">
        <f t="shared" si="32"/>
        <v>0</v>
      </c>
      <c r="N126" s="27">
        <f t="shared" si="32"/>
        <v>0</v>
      </c>
      <c r="O126" s="27">
        <f t="shared" si="32"/>
        <v>0</v>
      </c>
      <c r="P126" s="27">
        <f t="shared" si="32"/>
        <v>0</v>
      </c>
      <c r="Q126" s="27">
        <f t="shared" si="32"/>
        <v>0</v>
      </c>
      <c r="R126" s="27">
        <f t="shared" si="32"/>
        <v>0</v>
      </c>
      <c r="S126" s="27">
        <f t="shared" si="32"/>
        <v>0</v>
      </c>
      <c r="T126" s="27">
        <f t="shared" si="32"/>
        <v>0</v>
      </c>
      <c r="U126" s="27">
        <f t="shared" si="32"/>
        <v>0</v>
      </c>
      <c r="V126" s="27">
        <f t="shared" si="32"/>
        <v>0</v>
      </c>
      <c r="W126" s="27">
        <f t="shared" si="32"/>
        <v>0</v>
      </c>
      <c r="X126" s="27">
        <f t="shared" si="32"/>
        <v>0</v>
      </c>
      <c r="Y126" s="27">
        <f t="shared" si="32"/>
        <v>0</v>
      </c>
      <c r="Z126" s="27">
        <f t="shared" si="32"/>
        <v>0</v>
      </c>
      <c r="AA126" s="27">
        <f t="shared" si="32"/>
        <v>0</v>
      </c>
      <c r="AB126" s="27">
        <f t="shared" si="32"/>
        <v>0</v>
      </c>
      <c r="AC126" s="27">
        <f t="shared" si="32"/>
        <v>0</v>
      </c>
      <c r="AD126" s="27">
        <f t="shared" si="32"/>
        <v>0</v>
      </c>
      <c r="AE126" s="27">
        <f t="shared" si="32"/>
        <v>0</v>
      </c>
      <c r="AF126" s="27">
        <f t="shared" si="32"/>
        <v>0</v>
      </c>
      <c r="AG126" s="27">
        <f t="shared" si="32"/>
        <v>0</v>
      </c>
      <c r="AH126" s="27">
        <f t="shared" si="32"/>
        <v>0</v>
      </c>
      <c r="AI126" s="27">
        <f t="shared" si="32"/>
        <v>0</v>
      </c>
      <c r="AJ126" s="27">
        <f t="shared" si="32"/>
        <v>0</v>
      </c>
      <c r="AK126" s="27">
        <f t="shared" si="18"/>
        <v>0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0</v>
      </c>
      <c r="G127" s="27">
        <f t="shared" ref="G127:AJ127" si="33">6/8*(G48-F48)*$D$127</f>
        <v>0</v>
      </c>
      <c r="H127" s="27">
        <f t="shared" si="33"/>
        <v>0</v>
      </c>
      <c r="I127" s="27">
        <f t="shared" si="33"/>
        <v>0</v>
      </c>
      <c r="J127" s="27">
        <f t="shared" si="33"/>
        <v>0</v>
      </c>
      <c r="K127" s="27">
        <f t="shared" si="33"/>
        <v>0</v>
      </c>
      <c r="L127" s="27">
        <f t="shared" si="33"/>
        <v>0</v>
      </c>
      <c r="M127" s="27">
        <f t="shared" si="33"/>
        <v>0</v>
      </c>
      <c r="N127" s="27">
        <f t="shared" si="33"/>
        <v>0</v>
      </c>
      <c r="O127" s="27">
        <f t="shared" si="33"/>
        <v>0</v>
      </c>
      <c r="P127" s="27">
        <f t="shared" si="33"/>
        <v>0</v>
      </c>
      <c r="Q127" s="27">
        <f t="shared" si="33"/>
        <v>0</v>
      </c>
      <c r="R127" s="27">
        <f t="shared" si="33"/>
        <v>0</v>
      </c>
      <c r="S127" s="27">
        <f t="shared" si="33"/>
        <v>0</v>
      </c>
      <c r="T127" s="27">
        <f t="shared" si="33"/>
        <v>0</v>
      </c>
      <c r="U127" s="27">
        <f t="shared" si="33"/>
        <v>0</v>
      </c>
      <c r="V127" s="27">
        <f t="shared" si="33"/>
        <v>0</v>
      </c>
      <c r="W127" s="27">
        <f t="shared" si="33"/>
        <v>0</v>
      </c>
      <c r="X127" s="27">
        <f t="shared" si="33"/>
        <v>0</v>
      </c>
      <c r="Y127" s="27">
        <f t="shared" si="33"/>
        <v>0</v>
      </c>
      <c r="Z127" s="27">
        <f t="shared" si="33"/>
        <v>0</v>
      </c>
      <c r="AA127" s="27">
        <f t="shared" si="33"/>
        <v>0</v>
      </c>
      <c r="AB127" s="27">
        <f t="shared" si="33"/>
        <v>0</v>
      </c>
      <c r="AC127" s="27">
        <f t="shared" si="33"/>
        <v>0</v>
      </c>
      <c r="AD127" s="27">
        <f t="shared" si="33"/>
        <v>0</v>
      </c>
      <c r="AE127" s="27">
        <f t="shared" si="33"/>
        <v>0</v>
      </c>
      <c r="AF127" s="27">
        <f t="shared" si="33"/>
        <v>0</v>
      </c>
      <c r="AG127" s="27">
        <f t="shared" si="33"/>
        <v>0</v>
      </c>
      <c r="AH127" s="27">
        <f t="shared" si="33"/>
        <v>0</v>
      </c>
      <c r="AI127" s="27">
        <f t="shared" si="33"/>
        <v>0</v>
      </c>
      <c r="AJ127" s="27">
        <f t="shared" si="33"/>
        <v>0</v>
      </c>
      <c r="AK127" s="27">
        <f t="shared" si="18"/>
        <v>0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0</v>
      </c>
      <c r="G128" s="27">
        <f t="shared" ref="G128:AJ128" si="34">IFERROR(SUM(G129:G130),0)</f>
        <v>0</v>
      </c>
      <c r="H128" s="27">
        <f t="shared" si="34"/>
        <v>0</v>
      </c>
      <c r="I128" s="27">
        <f t="shared" si="34"/>
        <v>0</v>
      </c>
      <c r="J128" s="27">
        <f t="shared" si="34"/>
        <v>0</v>
      </c>
      <c r="K128" s="27">
        <f t="shared" si="34"/>
        <v>0</v>
      </c>
      <c r="L128" s="27">
        <f t="shared" si="34"/>
        <v>0</v>
      </c>
      <c r="M128" s="27">
        <f t="shared" si="34"/>
        <v>0</v>
      </c>
      <c r="N128" s="27">
        <f t="shared" si="34"/>
        <v>0</v>
      </c>
      <c r="O128" s="27">
        <f t="shared" si="34"/>
        <v>0</v>
      </c>
      <c r="P128" s="27">
        <f t="shared" si="34"/>
        <v>0</v>
      </c>
      <c r="Q128" s="27">
        <f t="shared" si="34"/>
        <v>0</v>
      </c>
      <c r="R128" s="27">
        <f t="shared" si="34"/>
        <v>0</v>
      </c>
      <c r="S128" s="27">
        <f t="shared" si="34"/>
        <v>0</v>
      </c>
      <c r="T128" s="27">
        <f t="shared" si="34"/>
        <v>0</v>
      </c>
      <c r="U128" s="27">
        <f t="shared" si="34"/>
        <v>0</v>
      </c>
      <c r="V128" s="27">
        <f t="shared" si="34"/>
        <v>0</v>
      </c>
      <c r="W128" s="27">
        <f t="shared" si="34"/>
        <v>0</v>
      </c>
      <c r="X128" s="27">
        <f t="shared" si="34"/>
        <v>0</v>
      </c>
      <c r="Y128" s="27">
        <f t="shared" si="34"/>
        <v>0</v>
      </c>
      <c r="Z128" s="27">
        <f t="shared" si="34"/>
        <v>0</v>
      </c>
      <c r="AA128" s="27">
        <f t="shared" si="34"/>
        <v>0</v>
      </c>
      <c r="AB128" s="27">
        <f t="shared" si="34"/>
        <v>0</v>
      </c>
      <c r="AC128" s="27">
        <f t="shared" si="34"/>
        <v>0</v>
      </c>
      <c r="AD128" s="27">
        <f t="shared" si="34"/>
        <v>0</v>
      </c>
      <c r="AE128" s="27">
        <f t="shared" si="34"/>
        <v>0</v>
      </c>
      <c r="AF128" s="27">
        <f t="shared" si="34"/>
        <v>0</v>
      </c>
      <c r="AG128" s="27">
        <f t="shared" si="34"/>
        <v>0</v>
      </c>
      <c r="AH128" s="27">
        <f t="shared" si="34"/>
        <v>0</v>
      </c>
      <c r="AI128" s="27">
        <f t="shared" si="34"/>
        <v>0</v>
      </c>
      <c r="AJ128" s="27">
        <f t="shared" si="34"/>
        <v>0</v>
      </c>
      <c r="AK128" s="27">
        <f t="shared" si="18"/>
        <v>0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5">IF(F135=0,0,(((F37-E37)*0.2))*$D$129)</f>
        <v>0</v>
      </c>
      <c r="G129" s="27">
        <f t="shared" si="35"/>
        <v>0</v>
      </c>
      <c r="H129" s="27">
        <f t="shared" si="35"/>
        <v>0</v>
      </c>
      <c r="I129" s="27">
        <f t="shared" si="35"/>
        <v>0</v>
      </c>
      <c r="J129" s="27">
        <f t="shared" si="35"/>
        <v>0</v>
      </c>
      <c r="K129" s="27">
        <f t="shared" si="35"/>
        <v>0</v>
      </c>
      <c r="L129" s="27">
        <f t="shared" si="35"/>
        <v>0</v>
      </c>
      <c r="M129" s="27">
        <f t="shared" si="35"/>
        <v>0</v>
      </c>
      <c r="N129" s="27">
        <f t="shared" si="35"/>
        <v>0</v>
      </c>
      <c r="O129" s="27">
        <f t="shared" si="35"/>
        <v>0</v>
      </c>
      <c r="P129" s="27">
        <f t="shared" si="35"/>
        <v>0</v>
      </c>
      <c r="Q129" s="27">
        <f t="shared" si="35"/>
        <v>0</v>
      </c>
      <c r="R129" s="27">
        <f t="shared" si="35"/>
        <v>0</v>
      </c>
      <c r="S129" s="27">
        <f t="shared" si="35"/>
        <v>0</v>
      </c>
      <c r="T129" s="27">
        <f t="shared" si="35"/>
        <v>0</v>
      </c>
      <c r="U129" s="27">
        <f t="shared" si="35"/>
        <v>0</v>
      </c>
      <c r="V129" s="27">
        <f t="shared" si="35"/>
        <v>0</v>
      </c>
      <c r="W129" s="27">
        <f t="shared" si="35"/>
        <v>0</v>
      </c>
      <c r="X129" s="27">
        <f t="shared" si="35"/>
        <v>0</v>
      </c>
      <c r="Y129" s="27">
        <f t="shared" si="35"/>
        <v>0</v>
      </c>
      <c r="Z129" s="27">
        <f t="shared" si="35"/>
        <v>0</v>
      </c>
      <c r="AA129" s="27">
        <f t="shared" si="35"/>
        <v>0</v>
      </c>
      <c r="AB129" s="27">
        <f t="shared" si="35"/>
        <v>0</v>
      </c>
      <c r="AC129" s="27">
        <f t="shared" si="35"/>
        <v>0</v>
      </c>
      <c r="AD129" s="27">
        <f t="shared" si="35"/>
        <v>0</v>
      </c>
      <c r="AE129" s="27">
        <f t="shared" si="35"/>
        <v>0</v>
      </c>
      <c r="AF129" s="27">
        <f t="shared" si="35"/>
        <v>0</v>
      </c>
      <c r="AG129" s="27">
        <f t="shared" si="35"/>
        <v>0</v>
      </c>
      <c r="AH129" s="27">
        <f t="shared" si="35"/>
        <v>0</v>
      </c>
      <c r="AI129" s="27">
        <f t="shared" si="35"/>
        <v>0</v>
      </c>
      <c r="AJ129" s="27">
        <f t="shared" si="35"/>
        <v>0</v>
      </c>
      <c r="AK129" s="27">
        <f t="shared" si="18"/>
        <v>0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6">IFERROR((F122/(F108+F122))*((F50-E50)*$D$130),0)</f>
        <v>0</v>
      </c>
      <c r="G130" s="27">
        <f t="shared" si="36"/>
        <v>0</v>
      </c>
      <c r="H130" s="27">
        <f t="shared" si="36"/>
        <v>0</v>
      </c>
      <c r="I130" s="27">
        <f t="shared" si="36"/>
        <v>0</v>
      </c>
      <c r="J130" s="27">
        <f t="shared" si="36"/>
        <v>0</v>
      </c>
      <c r="K130" s="27">
        <f t="shared" si="36"/>
        <v>0</v>
      </c>
      <c r="L130" s="27">
        <f t="shared" si="36"/>
        <v>0</v>
      </c>
      <c r="M130" s="27">
        <f t="shared" si="36"/>
        <v>0</v>
      </c>
      <c r="N130" s="27">
        <f t="shared" si="36"/>
        <v>0</v>
      </c>
      <c r="O130" s="27">
        <f t="shared" si="36"/>
        <v>0</v>
      </c>
      <c r="P130" s="27">
        <f t="shared" si="36"/>
        <v>0</v>
      </c>
      <c r="Q130" s="27">
        <f t="shared" si="36"/>
        <v>0</v>
      </c>
      <c r="R130" s="27">
        <f t="shared" si="36"/>
        <v>0</v>
      </c>
      <c r="S130" s="27">
        <f t="shared" si="36"/>
        <v>0</v>
      </c>
      <c r="T130" s="27">
        <f t="shared" si="36"/>
        <v>0</v>
      </c>
      <c r="U130" s="27">
        <f t="shared" si="36"/>
        <v>0</v>
      </c>
      <c r="V130" s="27">
        <f t="shared" si="36"/>
        <v>0</v>
      </c>
      <c r="W130" s="27">
        <f t="shared" si="36"/>
        <v>0</v>
      </c>
      <c r="X130" s="27">
        <f t="shared" si="36"/>
        <v>0</v>
      </c>
      <c r="Y130" s="27">
        <f t="shared" si="36"/>
        <v>0</v>
      </c>
      <c r="Z130" s="27">
        <f t="shared" si="36"/>
        <v>0</v>
      </c>
      <c r="AA130" s="27">
        <f t="shared" si="36"/>
        <v>0</v>
      </c>
      <c r="AB130" s="27">
        <f t="shared" si="36"/>
        <v>0</v>
      </c>
      <c r="AC130" s="27">
        <f t="shared" si="36"/>
        <v>0</v>
      </c>
      <c r="AD130" s="27">
        <f t="shared" si="36"/>
        <v>0</v>
      </c>
      <c r="AE130" s="27">
        <f t="shared" si="36"/>
        <v>0</v>
      </c>
      <c r="AF130" s="27">
        <f t="shared" si="36"/>
        <v>0</v>
      </c>
      <c r="AG130" s="27">
        <f t="shared" si="36"/>
        <v>0</v>
      </c>
      <c r="AH130" s="27">
        <f t="shared" si="36"/>
        <v>0</v>
      </c>
      <c r="AI130" s="27">
        <f t="shared" si="36"/>
        <v>0</v>
      </c>
      <c r="AJ130" s="27">
        <f t="shared" si="36"/>
        <v>0</v>
      </c>
      <c r="AK130" s="27">
        <f t="shared" si="18"/>
        <v>0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1</v>
      </c>
      <c r="G134" s="57">
        <v>1</v>
      </c>
      <c r="H134" s="57">
        <v>1</v>
      </c>
      <c r="I134" s="57">
        <v>1</v>
      </c>
      <c r="J134" s="57">
        <v>1</v>
      </c>
      <c r="K134" s="57">
        <v>0.4375</v>
      </c>
      <c r="L134" s="57">
        <v>0.33333333333333331</v>
      </c>
      <c r="M134" s="57">
        <v>1</v>
      </c>
      <c r="N134" s="57">
        <v>1</v>
      </c>
      <c r="O134" s="57">
        <v>1</v>
      </c>
      <c r="P134" s="57">
        <v>1</v>
      </c>
      <c r="Q134" s="57">
        <v>1</v>
      </c>
      <c r="R134" s="57">
        <v>1</v>
      </c>
      <c r="S134" s="57">
        <v>0.66666666666666663</v>
      </c>
      <c r="T134" s="57">
        <v>1</v>
      </c>
      <c r="U134" s="57">
        <v>1</v>
      </c>
      <c r="V134" s="57">
        <v>1</v>
      </c>
      <c r="W134" s="57">
        <v>1</v>
      </c>
      <c r="X134" s="57">
        <v>1</v>
      </c>
      <c r="Y134" s="57">
        <v>0.1875</v>
      </c>
      <c r="Z134" s="57">
        <v>0.33333333333333331</v>
      </c>
      <c r="AA134" s="57">
        <v>1</v>
      </c>
      <c r="AB134" s="57">
        <v>1</v>
      </c>
      <c r="AC134" s="57">
        <v>1</v>
      </c>
      <c r="AD134" s="57">
        <v>0.66666666666666663</v>
      </c>
      <c r="AE134" s="57">
        <v>0</v>
      </c>
      <c r="AF134" s="57">
        <v>0</v>
      </c>
      <c r="AG134" s="57">
        <v>0</v>
      </c>
      <c r="AH134" s="57">
        <v>1</v>
      </c>
      <c r="AI134" s="57">
        <v>1</v>
      </c>
      <c r="AJ134" s="57">
        <v>1</v>
      </c>
      <c r="AK134" s="233">
        <f>[2]Summary!$AR$4</f>
        <v>31</v>
      </c>
    </row>
    <row r="135" spans="1:38">
      <c r="A135" s="6"/>
      <c r="B135" s="49" t="s">
        <v>88</v>
      </c>
      <c r="C135" s="50"/>
      <c r="D135" s="50"/>
      <c r="E135" s="50"/>
      <c r="F135" s="50"/>
      <c r="G135" s="50">
        <v>1</v>
      </c>
      <c r="H135" s="50">
        <v>1</v>
      </c>
      <c r="I135" s="50">
        <v>1</v>
      </c>
      <c r="J135" s="50">
        <v>1</v>
      </c>
      <c r="K135" s="50"/>
      <c r="L135" s="50"/>
      <c r="M135" s="50"/>
      <c r="N135" s="50"/>
      <c r="O135" s="50">
        <v>1</v>
      </c>
      <c r="P135" s="50">
        <v>1</v>
      </c>
      <c r="Q135" s="50">
        <v>1</v>
      </c>
      <c r="R135" s="50"/>
      <c r="S135" s="50"/>
      <c r="T135" s="50"/>
      <c r="U135" s="50">
        <v>1</v>
      </c>
      <c r="V135" s="50">
        <v>1</v>
      </c>
      <c r="W135" s="50">
        <v>1</v>
      </c>
      <c r="X135" s="50">
        <v>1</v>
      </c>
      <c r="Y135" s="50"/>
      <c r="Z135" s="50"/>
      <c r="AA135" s="50"/>
      <c r="AB135" s="50">
        <v>1</v>
      </c>
      <c r="AC135" s="50"/>
      <c r="AD135" s="50"/>
      <c r="AE135" s="50"/>
      <c r="AF135" s="50"/>
      <c r="AG135" s="50"/>
      <c r="AH135" s="50"/>
      <c r="AI135" s="50"/>
      <c r="AJ135" s="50"/>
      <c r="AK135" s="234"/>
    </row>
    <row r="136" spans="1:38">
      <c r="A136" s="6"/>
      <c r="B136" s="51" t="s">
        <v>89</v>
      </c>
      <c r="C136" s="52"/>
      <c r="D136" s="52"/>
      <c r="E136" s="52"/>
      <c r="F136" s="52">
        <v>1</v>
      </c>
      <c r="G136" s="52">
        <v>1</v>
      </c>
      <c r="H136" s="52">
        <v>1</v>
      </c>
      <c r="I136" s="52">
        <v>1</v>
      </c>
      <c r="J136" s="52">
        <v>1</v>
      </c>
      <c r="K136" s="52">
        <v>1</v>
      </c>
      <c r="L136" s="52"/>
      <c r="M136" s="52">
        <v>1</v>
      </c>
      <c r="N136" s="52">
        <v>1</v>
      </c>
      <c r="O136" s="52">
        <v>1</v>
      </c>
      <c r="P136" s="52">
        <v>1</v>
      </c>
      <c r="Q136" s="52">
        <v>1</v>
      </c>
      <c r="R136" s="52"/>
      <c r="S136" s="52"/>
      <c r="T136" s="52">
        <v>1</v>
      </c>
      <c r="U136" s="52">
        <v>1</v>
      </c>
      <c r="V136" s="52">
        <v>1</v>
      </c>
      <c r="W136" s="52">
        <v>1</v>
      </c>
      <c r="X136" s="52">
        <v>1</v>
      </c>
      <c r="Y136" s="52"/>
      <c r="Z136" s="52"/>
      <c r="AA136" s="52">
        <v>1</v>
      </c>
      <c r="AB136" s="52">
        <v>1</v>
      </c>
      <c r="AC136" s="52">
        <v>1</v>
      </c>
      <c r="AD136" s="52">
        <v>1</v>
      </c>
      <c r="AE136" s="52">
        <v>1</v>
      </c>
      <c r="AF136" s="52"/>
      <c r="AG136" s="52"/>
      <c r="AH136" s="52">
        <v>1</v>
      </c>
      <c r="AI136" s="52">
        <v>1</v>
      </c>
      <c r="AJ136" s="52">
        <v>1</v>
      </c>
      <c r="AK136" s="234"/>
    </row>
    <row r="137" spans="1:38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>
        <v>1</v>
      </c>
      <c r="P137" s="54">
        <v>1</v>
      </c>
      <c r="Q137" s="54">
        <v>1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234"/>
    </row>
    <row r="138" spans="1:38" ht="15.75" thickBot="1">
      <c r="A138" s="6"/>
      <c r="B138" s="55" t="s">
        <v>91</v>
      </c>
      <c r="C138" s="56"/>
      <c r="D138" s="56"/>
      <c r="E138" s="56"/>
      <c r="F138" s="227" t="s">
        <v>122</v>
      </c>
      <c r="G138" s="227" t="s">
        <v>122</v>
      </c>
      <c r="H138" s="227" t="s">
        <v>122</v>
      </c>
      <c r="I138" s="227" t="s">
        <v>122</v>
      </c>
      <c r="J138" s="227" t="s">
        <v>122</v>
      </c>
      <c r="K138" s="227" t="s">
        <v>122</v>
      </c>
      <c r="L138" s="204" t="s">
        <v>104</v>
      </c>
      <c r="M138" s="227" t="s">
        <v>122</v>
      </c>
      <c r="N138" s="227" t="s">
        <v>122</v>
      </c>
      <c r="O138" s="227" t="s">
        <v>122</v>
      </c>
      <c r="P138" s="227" t="s">
        <v>122</v>
      </c>
      <c r="Q138" s="227" t="s">
        <v>122</v>
      </c>
      <c r="R138" s="231" t="s">
        <v>104</v>
      </c>
      <c r="S138" s="231" t="s">
        <v>104</v>
      </c>
      <c r="T138" s="227" t="s">
        <v>122</v>
      </c>
      <c r="U138" s="227" t="s">
        <v>122</v>
      </c>
      <c r="V138" s="227" t="s">
        <v>122</v>
      </c>
      <c r="W138" s="227" t="s">
        <v>122</v>
      </c>
      <c r="X138" s="227" t="s">
        <v>122</v>
      </c>
      <c r="Y138" s="231" t="s">
        <v>104</v>
      </c>
      <c r="Z138" s="231" t="s">
        <v>104</v>
      </c>
      <c r="AA138" s="227" t="s">
        <v>122</v>
      </c>
      <c r="AB138" s="227" t="s">
        <v>122</v>
      </c>
      <c r="AC138" s="227" t="s">
        <v>122</v>
      </c>
      <c r="AD138" s="227" t="s">
        <v>122</v>
      </c>
      <c r="AE138" s="228" t="s">
        <v>105</v>
      </c>
      <c r="AF138" s="207" t="s">
        <v>121</v>
      </c>
      <c r="AG138" s="207" t="s">
        <v>121</v>
      </c>
      <c r="AH138" s="205" t="s">
        <v>122</v>
      </c>
      <c r="AI138" s="205" t="s">
        <v>122</v>
      </c>
      <c r="AJ138" s="205" t="s">
        <v>122</v>
      </c>
      <c r="AK138" s="235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37">IF(G138="OFF",G100,0)</f>
        <v>0</v>
      </c>
      <c r="H140" s="225">
        <f t="shared" si="37"/>
        <v>0</v>
      </c>
      <c r="I140" s="225">
        <f t="shared" si="37"/>
        <v>0</v>
      </c>
      <c r="J140" s="225">
        <f t="shared" si="37"/>
        <v>0</v>
      </c>
      <c r="K140" s="225">
        <f t="shared" si="37"/>
        <v>0</v>
      </c>
      <c r="L140" s="225">
        <f t="shared" si="37"/>
        <v>0</v>
      </c>
      <c r="M140" s="225">
        <f t="shared" si="37"/>
        <v>0</v>
      </c>
      <c r="N140" s="225">
        <f t="shared" si="37"/>
        <v>0</v>
      </c>
      <c r="O140" s="225">
        <f t="shared" si="37"/>
        <v>0</v>
      </c>
      <c r="P140" s="225">
        <f t="shared" si="37"/>
        <v>0</v>
      </c>
      <c r="Q140" s="225">
        <f t="shared" si="37"/>
        <v>0</v>
      </c>
      <c r="R140" s="225">
        <f t="shared" si="37"/>
        <v>0</v>
      </c>
      <c r="S140" s="225">
        <f t="shared" si="37"/>
        <v>0</v>
      </c>
      <c r="T140" s="225">
        <f t="shared" si="37"/>
        <v>0</v>
      </c>
      <c r="U140" s="225">
        <f t="shared" si="37"/>
        <v>0</v>
      </c>
      <c r="V140" s="225">
        <f t="shared" si="37"/>
        <v>0</v>
      </c>
      <c r="W140" s="225">
        <f t="shared" si="37"/>
        <v>0</v>
      </c>
      <c r="X140" s="225">
        <f t="shared" si="37"/>
        <v>0</v>
      </c>
      <c r="Y140" s="225">
        <f t="shared" si="37"/>
        <v>0</v>
      </c>
      <c r="Z140" s="225">
        <f t="shared" si="37"/>
        <v>0</v>
      </c>
      <c r="AA140" s="225">
        <f t="shared" si="37"/>
        <v>0</v>
      </c>
      <c r="AB140" s="225">
        <f t="shared" si="37"/>
        <v>0</v>
      </c>
      <c r="AC140" s="225">
        <f t="shared" si="37"/>
        <v>0</v>
      </c>
      <c r="AD140" s="225">
        <f t="shared" si="37"/>
        <v>0</v>
      </c>
      <c r="AE140" s="225">
        <f t="shared" si="37"/>
        <v>0</v>
      </c>
      <c r="AF140" s="225">
        <f t="shared" si="37"/>
        <v>0</v>
      </c>
      <c r="AG140" s="225">
        <f t="shared" si="37"/>
        <v>0</v>
      </c>
      <c r="AH140" s="225">
        <f t="shared" si="37"/>
        <v>0</v>
      </c>
      <c r="AI140" s="225">
        <f t="shared" si="37"/>
        <v>0</v>
      </c>
      <c r="AJ140" s="225">
        <f t="shared" si="37"/>
        <v>0</v>
      </c>
      <c r="AK140" s="225">
        <f>SUM(F140:AJ140)</f>
        <v>0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38">IF(G138="NFI",G100,0)</f>
        <v>0</v>
      </c>
      <c r="H141" s="225">
        <f t="shared" si="38"/>
        <v>0</v>
      </c>
      <c r="I141" s="225">
        <f t="shared" si="38"/>
        <v>0</v>
      </c>
      <c r="J141" s="225">
        <f t="shared" si="38"/>
        <v>0</v>
      </c>
      <c r="K141" s="225">
        <f t="shared" si="38"/>
        <v>0</v>
      </c>
      <c r="L141" s="225">
        <f t="shared" si="38"/>
        <v>0</v>
      </c>
      <c r="M141" s="225">
        <f t="shared" si="38"/>
        <v>0</v>
      </c>
      <c r="N141" s="225">
        <f t="shared" si="38"/>
        <v>0</v>
      </c>
      <c r="O141" s="225">
        <f t="shared" si="38"/>
        <v>0</v>
      </c>
      <c r="P141" s="225">
        <f t="shared" si="38"/>
        <v>0</v>
      </c>
      <c r="Q141" s="225">
        <f t="shared" si="38"/>
        <v>0</v>
      </c>
      <c r="R141" s="225">
        <f t="shared" si="38"/>
        <v>0</v>
      </c>
      <c r="S141" s="225">
        <f t="shared" si="38"/>
        <v>0</v>
      </c>
      <c r="T141" s="225">
        <f t="shared" si="38"/>
        <v>0</v>
      </c>
      <c r="U141" s="225">
        <f t="shared" si="38"/>
        <v>0</v>
      </c>
      <c r="V141" s="225">
        <f t="shared" si="38"/>
        <v>0</v>
      </c>
      <c r="W141" s="225">
        <f t="shared" si="38"/>
        <v>0</v>
      </c>
      <c r="X141" s="225">
        <f t="shared" si="38"/>
        <v>0</v>
      </c>
      <c r="Y141" s="225">
        <f t="shared" si="38"/>
        <v>0</v>
      </c>
      <c r="Z141" s="225">
        <f t="shared" si="38"/>
        <v>0</v>
      </c>
      <c r="AA141" s="225">
        <f t="shared" si="38"/>
        <v>0</v>
      </c>
      <c r="AB141" s="225">
        <f t="shared" si="38"/>
        <v>0</v>
      </c>
      <c r="AC141" s="225">
        <f t="shared" si="38"/>
        <v>0</v>
      </c>
      <c r="AD141" s="225">
        <f t="shared" si="38"/>
        <v>0</v>
      </c>
      <c r="AE141" s="225">
        <f t="shared" si="38"/>
        <v>0</v>
      </c>
      <c r="AF141" s="225">
        <f t="shared" si="38"/>
        <v>0</v>
      </c>
      <c r="AG141" s="225">
        <f t="shared" si="38"/>
        <v>0</v>
      </c>
      <c r="AH141" s="225">
        <f t="shared" si="38"/>
        <v>0</v>
      </c>
      <c r="AI141" s="225">
        <f t="shared" si="38"/>
        <v>0</v>
      </c>
      <c r="AJ141" s="225">
        <f t="shared" si="38"/>
        <v>0</v>
      </c>
      <c r="AK141" s="225">
        <f t="shared" ref="AK141:AK144" si="39">SUM(F141:AJ141)</f>
        <v>0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0">IF(G138="HNI",G100,0)</f>
        <v>0</v>
      </c>
      <c r="H142" s="225">
        <f t="shared" si="40"/>
        <v>0</v>
      </c>
      <c r="I142" s="225">
        <f t="shared" si="40"/>
        <v>0</v>
      </c>
      <c r="J142" s="225">
        <f t="shared" si="40"/>
        <v>0</v>
      </c>
      <c r="K142" s="225">
        <f t="shared" si="40"/>
        <v>0</v>
      </c>
      <c r="L142" s="225">
        <f t="shared" si="40"/>
        <v>0</v>
      </c>
      <c r="M142" s="225">
        <f t="shared" si="40"/>
        <v>0</v>
      </c>
      <c r="N142" s="225">
        <f t="shared" si="40"/>
        <v>0</v>
      </c>
      <c r="O142" s="225">
        <f t="shared" si="40"/>
        <v>0</v>
      </c>
      <c r="P142" s="225">
        <f t="shared" si="40"/>
        <v>0</v>
      </c>
      <c r="Q142" s="225">
        <f t="shared" si="40"/>
        <v>0</v>
      </c>
      <c r="R142" s="225">
        <f t="shared" si="40"/>
        <v>0</v>
      </c>
      <c r="S142" s="225">
        <f t="shared" si="40"/>
        <v>0</v>
      </c>
      <c r="T142" s="225">
        <f t="shared" si="40"/>
        <v>0</v>
      </c>
      <c r="U142" s="225">
        <f t="shared" si="40"/>
        <v>0</v>
      </c>
      <c r="V142" s="225">
        <f t="shared" si="40"/>
        <v>0</v>
      </c>
      <c r="W142" s="225">
        <f t="shared" si="40"/>
        <v>0</v>
      </c>
      <c r="X142" s="225">
        <f t="shared" si="40"/>
        <v>0</v>
      </c>
      <c r="Y142" s="225">
        <f t="shared" si="40"/>
        <v>0</v>
      </c>
      <c r="Z142" s="225">
        <f t="shared" si="40"/>
        <v>0</v>
      </c>
      <c r="AA142" s="225">
        <f t="shared" si="40"/>
        <v>0</v>
      </c>
      <c r="AB142" s="225">
        <f t="shared" si="40"/>
        <v>0</v>
      </c>
      <c r="AC142" s="225">
        <f t="shared" si="40"/>
        <v>0</v>
      </c>
      <c r="AD142" s="225">
        <f t="shared" si="40"/>
        <v>0</v>
      </c>
      <c r="AE142" s="225">
        <f t="shared" si="40"/>
        <v>0</v>
      </c>
      <c r="AF142" s="225">
        <f t="shared" si="40"/>
        <v>0</v>
      </c>
      <c r="AG142" s="225">
        <f t="shared" si="40"/>
        <v>0</v>
      </c>
      <c r="AH142" s="225">
        <f t="shared" si="40"/>
        <v>0</v>
      </c>
      <c r="AI142" s="225">
        <f t="shared" si="40"/>
        <v>0</v>
      </c>
      <c r="AJ142" s="225">
        <f t="shared" si="40"/>
        <v>0</v>
      </c>
      <c r="AK142" s="225">
        <f t="shared" si="39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0</v>
      </c>
      <c r="G143" s="225">
        <f t="shared" ref="G143:AJ143" si="41">IF(G138="NFI &amp; HNI",G100,0)</f>
        <v>0</v>
      </c>
      <c r="H143" s="225">
        <f t="shared" si="41"/>
        <v>0</v>
      </c>
      <c r="I143" s="225">
        <f t="shared" si="41"/>
        <v>0</v>
      </c>
      <c r="J143" s="225">
        <f t="shared" si="41"/>
        <v>0</v>
      </c>
      <c r="K143" s="225">
        <f t="shared" si="41"/>
        <v>0</v>
      </c>
      <c r="L143" s="225">
        <f t="shared" si="41"/>
        <v>0</v>
      </c>
      <c r="M143" s="225">
        <f t="shared" si="41"/>
        <v>0</v>
      </c>
      <c r="N143" s="225">
        <f t="shared" si="41"/>
        <v>0</v>
      </c>
      <c r="O143" s="225">
        <f t="shared" si="41"/>
        <v>0</v>
      </c>
      <c r="P143" s="225">
        <f t="shared" si="41"/>
        <v>0</v>
      </c>
      <c r="Q143" s="225">
        <f t="shared" si="41"/>
        <v>0</v>
      </c>
      <c r="R143" s="225">
        <f t="shared" si="41"/>
        <v>0</v>
      </c>
      <c r="S143" s="225">
        <f t="shared" si="41"/>
        <v>0</v>
      </c>
      <c r="T143" s="225">
        <f t="shared" si="41"/>
        <v>0</v>
      </c>
      <c r="U143" s="225">
        <f t="shared" si="41"/>
        <v>0</v>
      </c>
      <c r="V143" s="225">
        <f t="shared" si="41"/>
        <v>0</v>
      </c>
      <c r="W143" s="225">
        <f t="shared" si="41"/>
        <v>0</v>
      </c>
      <c r="X143" s="225">
        <f t="shared" si="41"/>
        <v>0</v>
      </c>
      <c r="Y143" s="225">
        <f t="shared" si="41"/>
        <v>0</v>
      </c>
      <c r="Z143" s="225">
        <f t="shared" si="41"/>
        <v>0</v>
      </c>
      <c r="AA143" s="225">
        <f t="shared" si="41"/>
        <v>0</v>
      </c>
      <c r="AB143" s="225">
        <f t="shared" si="41"/>
        <v>0</v>
      </c>
      <c r="AC143" s="225">
        <f t="shared" si="41"/>
        <v>0</v>
      </c>
      <c r="AD143" s="225">
        <f t="shared" si="41"/>
        <v>0</v>
      </c>
      <c r="AE143" s="225">
        <f t="shared" si="41"/>
        <v>0</v>
      </c>
      <c r="AF143" s="225">
        <f t="shared" si="41"/>
        <v>0</v>
      </c>
      <c r="AG143" s="225">
        <f t="shared" si="41"/>
        <v>0</v>
      </c>
      <c r="AH143" s="225">
        <f t="shared" si="41"/>
        <v>0</v>
      </c>
      <c r="AI143" s="225">
        <f t="shared" si="41"/>
        <v>0</v>
      </c>
      <c r="AJ143" s="225">
        <f t="shared" si="41"/>
        <v>0</v>
      </c>
      <c r="AK143" s="225">
        <f t="shared" si="39"/>
        <v>0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2">IF(AND(G134=0,OR(G3="Mon",G3="Tue",G3="Wed",G3="Thu",G3="Fri")),G109,0)</f>
        <v>0</v>
      </c>
      <c r="H144" s="225">
        <f t="shared" si="42"/>
        <v>0</v>
      </c>
      <c r="I144" s="225">
        <f t="shared" si="42"/>
        <v>0</v>
      </c>
      <c r="J144" s="225">
        <f t="shared" si="42"/>
        <v>0</v>
      </c>
      <c r="K144" s="225">
        <f t="shared" si="42"/>
        <v>0</v>
      </c>
      <c r="L144" s="225">
        <f t="shared" si="42"/>
        <v>0</v>
      </c>
      <c r="M144" s="225">
        <f t="shared" si="42"/>
        <v>0</v>
      </c>
      <c r="N144" s="225">
        <f t="shared" si="42"/>
        <v>0</v>
      </c>
      <c r="O144" s="225">
        <f t="shared" si="42"/>
        <v>0</v>
      </c>
      <c r="P144" s="225">
        <f t="shared" si="42"/>
        <v>0</v>
      </c>
      <c r="Q144" s="225">
        <f t="shared" si="42"/>
        <v>0</v>
      </c>
      <c r="R144" s="225">
        <f t="shared" si="42"/>
        <v>0</v>
      </c>
      <c r="S144" s="225">
        <f t="shared" si="42"/>
        <v>0</v>
      </c>
      <c r="T144" s="225">
        <f t="shared" si="42"/>
        <v>0</v>
      </c>
      <c r="U144" s="225">
        <f t="shared" si="42"/>
        <v>0</v>
      </c>
      <c r="V144" s="225">
        <f t="shared" si="42"/>
        <v>0</v>
      </c>
      <c r="W144" s="225">
        <f t="shared" si="42"/>
        <v>0</v>
      </c>
      <c r="X144" s="225">
        <f t="shared" si="42"/>
        <v>0</v>
      </c>
      <c r="Y144" s="225">
        <f t="shared" si="42"/>
        <v>0</v>
      </c>
      <c r="Z144" s="225">
        <f t="shared" si="42"/>
        <v>0</v>
      </c>
      <c r="AA144" s="225">
        <f t="shared" si="42"/>
        <v>0</v>
      </c>
      <c r="AB144" s="225">
        <f t="shared" si="42"/>
        <v>0</v>
      </c>
      <c r="AC144" s="225">
        <f t="shared" si="42"/>
        <v>0</v>
      </c>
      <c r="AD144" s="225">
        <f t="shared" si="42"/>
        <v>0</v>
      </c>
      <c r="AE144" s="225">
        <f t="shared" si="42"/>
        <v>0</v>
      </c>
      <c r="AF144" s="225">
        <f t="shared" si="42"/>
        <v>0</v>
      </c>
      <c r="AG144" s="225">
        <f t="shared" si="42"/>
        <v>0</v>
      </c>
      <c r="AH144" s="225">
        <f t="shared" si="42"/>
        <v>0</v>
      </c>
      <c r="AI144" s="225">
        <f t="shared" si="42"/>
        <v>0</v>
      </c>
      <c r="AJ144" s="225">
        <f t="shared" si="42"/>
        <v>0</v>
      </c>
      <c r="AK144" s="225">
        <f t="shared" si="39"/>
        <v>0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36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36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36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36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36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36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36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36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36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36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36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36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36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36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36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36">
      <c r="A176" s="6"/>
      <c r="B176" s="12"/>
      <c r="C176" s="12"/>
      <c r="D176" s="12"/>
      <c r="E176" s="12"/>
      <c r="F176" s="12" t="s">
        <v>114</v>
      </c>
      <c r="G176" s="12" t="s">
        <v>115</v>
      </c>
      <c r="H176" s="12" t="s">
        <v>113</v>
      </c>
      <c r="I176" s="12" t="s">
        <v>116</v>
      </c>
      <c r="J176" s="12" t="s">
        <v>117</v>
      </c>
      <c r="K176" s="12" t="s">
        <v>118</v>
      </c>
      <c r="L176" s="12" t="s">
        <v>119</v>
      </c>
      <c r="M176" s="12" t="s">
        <v>114</v>
      </c>
      <c r="N176" s="12" t="s">
        <v>115</v>
      </c>
      <c r="O176" s="12" t="s">
        <v>113</v>
      </c>
      <c r="P176" s="12" t="s">
        <v>116</v>
      </c>
      <c r="Q176" s="12" t="s">
        <v>117</v>
      </c>
      <c r="R176" s="12" t="s">
        <v>118</v>
      </c>
      <c r="S176" s="12" t="s">
        <v>119</v>
      </c>
      <c r="T176" s="12" t="s">
        <v>114</v>
      </c>
      <c r="U176" s="12" t="s">
        <v>115</v>
      </c>
      <c r="V176" s="12" t="s">
        <v>113</v>
      </c>
      <c r="W176" s="12" t="s">
        <v>116</v>
      </c>
      <c r="X176" s="12" t="s">
        <v>117</v>
      </c>
      <c r="Y176" s="12" t="s">
        <v>118</v>
      </c>
      <c r="Z176" s="12" t="s">
        <v>119</v>
      </c>
      <c r="AA176" s="12" t="s">
        <v>114</v>
      </c>
      <c r="AB176" s="12" t="s">
        <v>115</v>
      </c>
      <c r="AC176" s="12" t="s">
        <v>113</v>
      </c>
      <c r="AD176" s="12" t="s">
        <v>116</v>
      </c>
      <c r="AE176" s="12" t="s">
        <v>117</v>
      </c>
      <c r="AF176" s="12" t="s">
        <v>118</v>
      </c>
      <c r="AG176" s="12" t="s">
        <v>119</v>
      </c>
      <c r="AH176" s="12" t="s">
        <v>114</v>
      </c>
      <c r="AI176" s="12" t="s">
        <v>115</v>
      </c>
      <c r="AJ176" s="12" t="s">
        <v>113</v>
      </c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 outlineLevel="1">
      <c r="A178" s="33"/>
      <c r="B178" s="158" t="s">
        <v>10</v>
      </c>
      <c r="C178" s="36"/>
      <c r="D178" s="36"/>
      <c r="E178" s="37">
        <f t="shared" ref="E178" si="43">E150</f>
        <v>0</v>
      </c>
      <c r="F178" s="37">
        <f>F37-E37</f>
        <v>0</v>
      </c>
      <c r="G178" s="37">
        <f t="shared" ref="G178:AJ178" si="44">G37-F37</f>
        <v>0</v>
      </c>
      <c r="H178" s="37">
        <f t="shared" si="44"/>
        <v>0</v>
      </c>
      <c r="I178" s="37">
        <f t="shared" si="44"/>
        <v>0</v>
      </c>
      <c r="J178" s="37">
        <f t="shared" si="44"/>
        <v>0</v>
      </c>
      <c r="K178" s="37">
        <f t="shared" si="44"/>
        <v>0</v>
      </c>
      <c r="L178" s="37">
        <f t="shared" si="44"/>
        <v>0</v>
      </c>
      <c r="M178" s="37">
        <f t="shared" si="44"/>
        <v>0</v>
      </c>
      <c r="N178" s="37">
        <f t="shared" si="44"/>
        <v>0</v>
      </c>
      <c r="O178" s="37">
        <f t="shared" si="44"/>
        <v>0</v>
      </c>
      <c r="P178" s="37">
        <f t="shared" si="44"/>
        <v>0</v>
      </c>
      <c r="Q178" s="37">
        <f t="shared" si="44"/>
        <v>0</v>
      </c>
      <c r="R178" s="37">
        <f t="shared" si="44"/>
        <v>0</v>
      </c>
      <c r="S178" s="37">
        <f t="shared" si="44"/>
        <v>0</v>
      </c>
      <c r="T178" s="37">
        <f t="shared" si="44"/>
        <v>0</v>
      </c>
      <c r="U178" s="37">
        <f t="shared" si="44"/>
        <v>0</v>
      </c>
      <c r="V178" s="37">
        <f t="shared" si="44"/>
        <v>0</v>
      </c>
      <c r="W178" s="37">
        <f t="shared" si="44"/>
        <v>0</v>
      </c>
      <c r="X178" s="37">
        <f t="shared" si="44"/>
        <v>0</v>
      </c>
      <c r="Y178" s="37">
        <f t="shared" si="44"/>
        <v>0</v>
      </c>
      <c r="Z178" s="37">
        <f t="shared" si="44"/>
        <v>0</v>
      </c>
      <c r="AA178" s="37">
        <f t="shared" si="44"/>
        <v>0</v>
      </c>
      <c r="AB178" s="37">
        <f t="shared" si="44"/>
        <v>0</v>
      </c>
      <c r="AC178" s="37">
        <f t="shared" si="44"/>
        <v>0</v>
      </c>
      <c r="AD178" s="37">
        <f t="shared" si="44"/>
        <v>0</v>
      </c>
      <c r="AE178" s="37">
        <f t="shared" si="44"/>
        <v>0</v>
      </c>
      <c r="AF178" s="37">
        <f t="shared" si="44"/>
        <v>0</v>
      </c>
      <c r="AG178" s="37">
        <f t="shared" si="44"/>
        <v>0</v>
      </c>
      <c r="AH178" s="37">
        <f t="shared" si="44"/>
        <v>0</v>
      </c>
      <c r="AI178" s="37">
        <f t="shared" si="44"/>
        <v>0</v>
      </c>
      <c r="AJ178" s="37">
        <f t="shared" si="44"/>
        <v>0</v>
      </c>
    </row>
    <row r="179" spans="1:36" outlineLevel="1">
      <c r="A179" s="33"/>
      <c r="B179" s="63" t="s">
        <v>95</v>
      </c>
      <c r="C179" s="36"/>
      <c r="D179" s="36"/>
      <c r="E179" s="37">
        <f t="shared" ref="E179" si="45">E151</f>
        <v>0</v>
      </c>
      <c r="F179" s="37">
        <f>F51-E51</f>
        <v>0</v>
      </c>
      <c r="G179" s="37">
        <f t="shared" ref="G179:AJ179" si="46">G51-F51</f>
        <v>0</v>
      </c>
      <c r="H179" s="37">
        <f t="shared" si="46"/>
        <v>0</v>
      </c>
      <c r="I179" s="37">
        <f t="shared" si="46"/>
        <v>0</v>
      </c>
      <c r="J179" s="37">
        <f t="shared" si="46"/>
        <v>0</v>
      </c>
      <c r="K179" s="37">
        <f t="shared" si="46"/>
        <v>0</v>
      </c>
      <c r="L179" s="37">
        <f t="shared" si="46"/>
        <v>0</v>
      </c>
      <c r="M179" s="37">
        <f t="shared" si="46"/>
        <v>0</v>
      </c>
      <c r="N179" s="37">
        <f t="shared" si="46"/>
        <v>0</v>
      </c>
      <c r="O179" s="37">
        <f t="shared" si="46"/>
        <v>0</v>
      </c>
      <c r="P179" s="37">
        <f t="shared" si="46"/>
        <v>0</v>
      </c>
      <c r="Q179" s="37">
        <f t="shared" si="46"/>
        <v>0</v>
      </c>
      <c r="R179" s="37">
        <f t="shared" si="46"/>
        <v>0</v>
      </c>
      <c r="S179" s="37">
        <f t="shared" si="46"/>
        <v>0</v>
      </c>
      <c r="T179" s="37">
        <f t="shared" si="46"/>
        <v>0</v>
      </c>
      <c r="U179" s="37">
        <f t="shared" si="46"/>
        <v>0</v>
      </c>
      <c r="V179" s="37">
        <f t="shared" si="46"/>
        <v>0</v>
      </c>
      <c r="W179" s="37">
        <f t="shared" si="46"/>
        <v>0</v>
      </c>
      <c r="X179" s="37">
        <f t="shared" si="46"/>
        <v>0</v>
      </c>
      <c r="Y179" s="37">
        <f t="shared" si="46"/>
        <v>0</v>
      </c>
      <c r="Z179" s="37">
        <f t="shared" si="46"/>
        <v>0</v>
      </c>
      <c r="AA179" s="37">
        <f t="shared" si="46"/>
        <v>0</v>
      </c>
      <c r="AB179" s="37">
        <f t="shared" si="46"/>
        <v>0</v>
      </c>
      <c r="AC179" s="37">
        <f t="shared" si="46"/>
        <v>0</v>
      </c>
      <c r="AD179" s="37">
        <f t="shared" si="46"/>
        <v>0</v>
      </c>
      <c r="AE179" s="37">
        <f t="shared" si="46"/>
        <v>0</v>
      </c>
      <c r="AF179" s="37">
        <f t="shared" si="46"/>
        <v>0</v>
      </c>
      <c r="AG179" s="37">
        <f t="shared" si="46"/>
        <v>0</v>
      </c>
      <c r="AH179" s="37">
        <f t="shared" si="46"/>
        <v>0</v>
      </c>
      <c r="AI179" s="37">
        <f t="shared" si="46"/>
        <v>0</v>
      </c>
      <c r="AJ179" s="37">
        <f t="shared" si="46"/>
        <v>0</v>
      </c>
    </row>
    <row r="180" spans="1:36" ht="15.75" outlineLevel="1" thickBot="1">
      <c r="A180" s="33"/>
      <c r="B180" s="63" t="s">
        <v>96</v>
      </c>
      <c r="C180" s="67" t="s">
        <v>102</v>
      </c>
      <c r="D180" s="36"/>
      <c r="E180" s="37">
        <v>0</v>
      </c>
      <c r="F180" s="37">
        <f>F54-E54</f>
        <v>0</v>
      </c>
      <c r="G180" s="37">
        <f t="shared" ref="G180:AJ180" si="47">G54-F54</f>
        <v>0</v>
      </c>
      <c r="H180" s="37">
        <f t="shared" si="47"/>
        <v>0</v>
      </c>
      <c r="I180" s="37">
        <f t="shared" si="47"/>
        <v>0</v>
      </c>
      <c r="J180" s="37">
        <f t="shared" si="47"/>
        <v>0</v>
      </c>
      <c r="K180" s="37">
        <f t="shared" si="47"/>
        <v>0</v>
      </c>
      <c r="L180" s="37">
        <f t="shared" si="47"/>
        <v>0</v>
      </c>
      <c r="M180" s="37">
        <f t="shared" si="47"/>
        <v>0</v>
      </c>
      <c r="N180" s="37">
        <f t="shared" si="47"/>
        <v>0</v>
      </c>
      <c r="O180" s="37">
        <f t="shared" si="47"/>
        <v>0</v>
      </c>
      <c r="P180" s="37">
        <f t="shared" si="47"/>
        <v>0</v>
      </c>
      <c r="Q180" s="37">
        <f t="shared" si="47"/>
        <v>0</v>
      </c>
      <c r="R180" s="37">
        <f t="shared" si="47"/>
        <v>0</v>
      </c>
      <c r="S180" s="37">
        <f t="shared" si="47"/>
        <v>0</v>
      </c>
      <c r="T180" s="37">
        <f t="shared" si="47"/>
        <v>0</v>
      </c>
      <c r="U180" s="37">
        <f t="shared" si="47"/>
        <v>0</v>
      </c>
      <c r="V180" s="37">
        <f t="shared" si="47"/>
        <v>0</v>
      </c>
      <c r="W180" s="37">
        <f t="shared" si="47"/>
        <v>0</v>
      </c>
      <c r="X180" s="37">
        <f t="shared" si="47"/>
        <v>0</v>
      </c>
      <c r="Y180" s="37">
        <f t="shared" si="47"/>
        <v>0</v>
      </c>
      <c r="Z180" s="37">
        <f t="shared" si="47"/>
        <v>0</v>
      </c>
      <c r="AA180" s="37">
        <f t="shared" si="47"/>
        <v>0</v>
      </c>
      <c r="AB180" s="37">
        <f t="shared" si="47"/>
        <v>0</v>
      </c>
      <c r="AC180" s="37">
        <f t="shared" si="47"/>
        <v>0</v>
      </c>
      <c r="AD180" s="37">
        <f t="shared" si="47"/>
        <v>0</v>
      </c>
      <c r="AE180" s="37">
        <f t="shared" si="47"/>
        <v>0</v>
      </c>
      <c r="AF180" s="37">
        <f t="shared" si="47"/>
        <v>0</v>
      </c>
      <c r="AG180" s="37">
        <f t="shared" si="47"/>
        <v>0</v>
      </c>
      <c r="AH180" s="37">
        <f t="shared" si="47"/>
        <v>0</v>
      </c>
      <c r="AI180" s="37">
        <f t="shared" si="47"/>
        <v>0</v>
      </c>
      <c r="AJ180" s="37">
        <f t="shared" si="47"/>
        <v>0</v>
      </c>
    </row>
    <row r="181" spans="1:36">
      <c r="A181" s="155"/>
      <c r="B181" s="155"/>
      <c r="C181" s="155"/>
      <c r="D181" s="156"/>
      <c r="E181" s="156"/>
      <c r="F181" s="157">
        <v>1</v>
      </c>
      <c r="G181" s="157">
        <v>1</v>
      </c>
      <c r="H181" s="157">
        <v>1</v>
      </c>
      <c r="I181" s="157">
        <v>1</v>
      </c>
      <c r="J181" s="157">
        <v>1</v>
      </c>
      <c r="K181" s="157">
        <v>0.4375</v>
      </c>
      <c r="L181" s="157">
        <v>0.33333333333333331</v>
      </c>
      <c r="M181" s="157">
        <v>1</v>
      </c>
      <c r="N181" s="157">
        <v>1</v>
      </c>
      <c r="O181" s="157">
        <v>1</v>
      </c>
      <c r="P181" s="157">
        <v>1</v>
      </c>
      <c r="Q181" s="157">
        <v>1</v>
      </c>
      <c r="R181" s="157">
        <v>1</v>
      </c>
      <c r="S181" s="157">
        <v>0.66666666666666663</v>
      </c>
      <c r="T181" s="157">
        <v>1</v>
      </c>
      <c r="U181" s="157">
        <v>1</v>
      </c>
      <c r="V181" s="157">
        <v>1</v>
      </c>
      <c r="W181" s="157">
        <v>1</v>
      </c>
      <c r="X181" s="157">
        <v>1</v>
      </c>
      <c r="Y181" s="157">
        <v>0.1875</v>
      </c>
      <c r="Z181" s="157">
        <v>0.33333333333333331</v>
      </c>
      <c r="AA181" s="157">
        <v>1</v>
      </c>
      <c r="AB181" s="157">
        <v>1</v>
      </c>
      <c r="AC181" s="157">
        <v>1</v>
      </c>
      <c r="AD181" s="157">
        <v>0.66666666666666663</v>
      </c>
      <c r="AE181" s="157">
        <v>0</v>
      </c>
      <c r="AF181" s="157">
        <v>0</v>
      </c>
      <c r="AG181" s="157">
        <v>0</v>
      </c>
      <c r="AH181" s="157">
        <v>1</v>
      </c>
      <c r="AI181" s="157">
        <v>1</v>
      </c>
      <c r="AJ181" s="157">
        <v>1</v>
      </c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32">
        <f>SUM(F180:K180,M180:AD180,AH180:AJ180)</f>
        <v>0</v>
      </c>
      <c r="G183" s="32">
        <f>SUM(F179:K179,M179:AD179,AH179:AJ179)</f>
        <v>0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32" t="e">
        <f>SEPTEMBER!#REF!+OKTOBER!#REF!</f>
        <v>#REF!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32" t="e">
        <f>AGUSTUS!G183+SEPTEMBER!#REF!+OKTOBER!#REF!</f>
        <v>#REF!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32">
        <f>SUM(F178,M178,T178,AA178)</f>
        <v>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32" t="e">
        <f>SUM(JULI!F187,AGUSTUS!F184,SEPTEMBER!#REF!,OKTOBER!#REF!)</f>
        <v>#REF!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conditionalFormatting sqref="C134:E138 F134:AJ137">
    <cfRule type="cellIs" dxfId="41" priority="5" operator="equal">
      <formula>3</formula>
    </cfRule>
    <cfRule type="cellIs" dxfId="40" priority="6" operator="equal">
      <formula>2</formula>
    </cfRule>
    <cfRule type="cellIs" dxfId="39" priority="7" operator="equal">
      <formula>1</formula>
    </cfRule>
  </conditionalFormatting>
  <conditionalFormatting sqref="C138:E138">
    <cfRule type="cellIs" dxfId="38" priority="4" operator="greaterThan">
      <formula>0</formula>
    </cfRule>
  </conditionalFormatting>
  <conditionalFormatting sqref="F181:AJ181">
    <cfRule type="cellIs" dxfId="37" priority="1" operator="equal">
      <formula>3</formula>
    </cfRule>
    <cfRule type="cellIs" dxfId="36" priority="2" operator="equal">
      <formula>2</formula>
    </cfRule>
    <cfRule type="cellIs" dxfId="35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218"/>
  <sheetViews>
    <sheetView zoomScale="70" zoomScaleNormal="70" workbookViewId="0">
      <pane xSplit="3" ySplit="4" topLeftCell="D131" activePane="bottomRight" state="frozen"/>
      <selection pane="topRight" activeCell="D1" sqref="D1"/>
      <selection pane="bottomLeft" activeCell="A5" sqref="A5"/>
      <selection pane="bottomRight" activeCell="F134" sqref="F134:AJ138"/>
    </sheetView>
  </sheetViews>
  <sheetFormatPr defaultColWidth="9.140625" defaultRowHeight="15" outlineLevelRow="3"/>
  <cols>
    <col min="1" max="1" width="9.140625" style="8"/>
    <col min="2" max="2" width="58.140625" style="8" customWidth="1"/>
    <col min="3" max="3" width="8.140625" style="8" customWidth="1"/>
    <col min="4" max="4" width="17.42578125" style="8" bestFit="1" customWidth="1"/>
    <col min="5" max="5" width="17.85546875" style="8" bestFit="1" customWidth="1"/>
    <col min="6" max="6" width="17.7109375" style="8" bestFit="1" customWidth="1"/>
    <col min="7" max="7" width="18.28515625" style="8" bestFit="1" customWidth="1"/>
    <col min="8" max="8" width="13.85546875" style="8" bestFit="1" customWidth="1"/>
    <col min="9" max="9" width="13.140625" style="8" customWidth="1"/>
    <col min="10" max="10" width="12.85546875" style="8" customWidth="1"/>
    <col min="11" max="11" width="15.28515625" style="8" customWidth="1"/>
    <col min="12" max="12" width="17.7109375" style="8" bestFit="1" customWidth="1"/>
    <col min="13" max="13" width="18.28515625" style="8" bestFit="1" customWidth="1"/>
    <col min="14" max="14" width="19.42578125" style="8" bestFit="1" customWidth="1"/>
    <col min="15" max="15" width="18.28515625" style="8" bestFit="1" customWidth="1"/>
    <col min="16" max="16" width="18.42578125" style="8" bestFit="1" customWidth="1"/>
    <col min="17" max="17" width="18.28515625" style="8" bestFit="1" customWidth="1"/>
    <col min="18" max="18" width="19.7109375" style="8" bestFit="1" customWidth="1"/>
    <col min="19" max="23" width="17.7109375" style="8" customWidth="1"/>
    <col min="24" max="36" width="17.7109375" style="6" customWidth="1"/>
    <col min="37" max="37" width="19.42578125" style="6" bestFit="1" customWidth="1"/>
    <col min="38" max="38" width="13.42578125" style="6" customWidth="1"/>
    <col min="39" max="40" width="14.7109375" style="6" customWidth="1"/>
    <col min="41" max="16384" width="9.140625" style="6"/>
  </cols>
  <sheetData>
    <row r="1" spans="1:37" outlineLevel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37" outlineLevel="1">
      <c r="A2" s="33"/>
      <c r="B2" s="34" t="s">
        <v>25</v>
      </c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7" outlineLevel="1">
      <c r="A3" s="33"/>
      <c r="B3" s="33"/>
      <c r="C3" s="33"/>
      <c r="D3" s="33"/>
      <c r="E3" s="33"/>
      <c r="F3" s="202" t="s">
        <v>109</v>
      </c>
      <c r="G3" s="202" t="s">
        <v>110</v>
      </c>
      <c r="H3" s="202" t="s">
        <v>111</v>
      </c>
      <c r="I3" s="202" t="s">
        <v>112</v>
      </c>
      <c r="J3" s="202" t="s">
        <v>106</v>
      </c>
      <c r="K3" s="202" t="s">
        <v>107</v>
      </c>
      <c r="L3" s="202" t="s">
        <v>108</v>
      </c>
      <c r="M3" s="202" t="s">
        <v>109</v>
      </c>
      <c r="N3" s="202" t="s">
        <v>110</v>
      </c>
      <c r="O3" s="202" t="s">
        <v>111</v>
      </c>
      <c r="P3" s="202" t="s">
        <v>112</v>
      </c>
      <c r="Q3" s="202" t="s">
        <v>106</v>
      </c>
      <c r="R3" s="202" t="s">
        <v>107</v>
      </c>
      <c r="S3" s="202" t="s">
        <v>108</v>
      </c>
      <c r="T3" s="202" t="s">
        <v>109</v>
      </c>
      <c r="U3" s="202" t="s">
        <v>110</v>
      </c>
      <c r="V3" s="202" t="s">
        <v>111</v>
      </c>
      <c r="W3" s="202" t="s">
        <v>112</v>
      </c>
      <c r="X3" s="202" t="s">
        <v>106</v>
      </c>
      <c r="Y3" s="202" t="s">
        <v>107</v>
      </c>
      <c r="Z3" s="202" t="s">
        <v>108</v>
      </c>
      <c r="AA3" s="202" t="s">
        <v>109</v>
      </c>
      <c r="AB3" s="202" t="s">
        <v>110</v>
      </c>
      <c r="AC3" s="202" t="s">
        <v>111</v>
      </c>
      <c r="AD3" s="202" t="s">
        <v>112</v>
      </c>
      <c r="AE3" s="202" t="s">
        <v>106</v>
      </c>
      <c r="AF3" s="202" t="s">
        <v>107</v>
      </c>
      <c r="AG3" s="202" t="s">
        <v>108</v>
      </c>
      <c r="AH3" s="202" t="s">
        <v>109</v>
      </c>
      <c r="AI3" s="202" t="s">
        <v>110</v>
      </c>
      <c r="AJ3" s="202" t="s">
        <v>111</v>
      </c>
    </row>
    <row r="4" spans="1:37" outlineLevel="1">
      <c r="A4" s="33"/>
      <c r="B4" s="35" t="s">
        <v>27</v>
      </c>
      <c r="C4" s="35" t="s">
        <v>58</v>
      </c>
      <c r="D4" s="35" t="s">
        <v>22</v>
      </c>
      <c r="E4" s="35">
        <v>31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  <c r="O4" s="35">
        <v>10</v>
      </c>
      <c r="P4" s="35">
        <v>11</v>
      </c>
      <c r="Q4" s="35">
        <v>12</v>
      </c>
      <c r="R4" s="35">
        <v>13</v>
      </c>
      <c r="S4" s="35">
        <v>14</v>
      </c>
      <c r="T4" s="35">
        <v>15</v>
      </c>
      <c r="U4" s="35">
        <v>16</v>
      </c>
      <c r="V4" s="35">
        <v>17</v>
      </c>
      <c r="W4" s="35">
        <v>18</v>
      </c>
      <c r="X4" s="35">
        <v>19</v>
      </c>
      <c r="Y4" s="35">
        <v>20</v>
      </c>
      <c r="Z4" s="35">
        <v>21</v>
      </c>
      <c r="AA4" s="35">
        <v>22</v>
      </c>
      <c r="AB4" s="35">
        <v>23</v>
      </c>
      <c r="AC4" s="35">
        <v>24</v>
      </c>
      <c r="AD4" s="35">
        <v>25</v>
      </c>
      <c r="AE4" s="35">
        <v>26</v>
      </c>
      <c r="AF4" s="35">
        <v>27</v>
      </c>
      <c r="AG4" s="35">
        <v>28</v>
      </c>
      <c r="AH4" s="35">
        <v>29</v>
      </c>
      <c r="AI4" s="35">
        <v>30</v>
      </c>
      <c r="AJ4" s="35">
        <v>31</v>
      </c>
    </row>
    <row r="5" spans="1:37" outlineLevel="1">
      <c r="A5" s="33"/>
      <c r="B5" s="36" t="s">
        <v>23</v>
      </c>
      <c r="C5" s="67" t="s">
        <v>101</v>
      </c>
      <c r="D5" s="36"/>
      <c r="E5" s="37">
        <f>JULI!AJ33</f>
        <v>5844.1379999999999</v>
      </c>
      <c r="F5" s="111">
        <v>4968.991</v>
      </c>
      <c r="G5" s="111">
        <v>4973.0119999999997</v>
      </c>
      <c r="H5" s="111"/>
      <c r="I5" s="111"/>
      <c r="J5" s="111"/>
      <c r="K5" s="111">
        <v>4982.0479999999998</v>
      </c>
      <c r="L5" s="111">
        <v>4986.2299999999996</v>
      </c>
      <c r="M5" s="111">
        <v>4990.1940000000004</v>
      </c>
      <c r="N5" s="111">
        <v>4998.9849999999997</v>
      </c>
      <c r="O5" s="111">
        <v>4999.0349999999999</v>
      </c>
      <c r="P5" s="111"/>
      <c r="Q5" s="111">
        <v>5000.7629999999999</v>
      </c>
      <c r="R5" s="111">
        <v>5004.6180000000004</v>
      </c>
      <c r="S5" s="111">
        <v>5008.9840000000004</v>
      </c>
      <c r="T5" s="111">
        <v>5012.7179999999998</v>
      </c>
      <c r="U5" s="87">
        <v>5015.46</v>
      </c>
      <c r="V5" s="87"/>
      <c r="W5" s="92"/>
      <c r="X5" s="92">
        <v>5019.8019999999997</v>
      </c>
      <c r="Y5" s="96">
        <v>5023.6580000000004</v>
      </c>
      <c r="Z5" s="96">
        <v>5027.1909999999998</v>
      </c>
      <c r="AA5" s="117">
        <v>5031.3519999999999</v>
      </c>
      <c r="AB5" s="117">
        <v>5034.6570000000002</v>
      </c>
      <c r="AC5" s="117"/>
      <c r="AD5" s="117"/>
      <c r="AE5" s="117">
        <v>5037.9409999999998</v>
      </c>
      <c r="AF5" s="117">
        <v>5042.0919999999996</v>
      </c>
      <c r="AG5" s="117">
        <v>5045.3779999999997</v>
      </c>
      <c r="AH5" s="117">
        <v>5048.6909999999998</v>
      </c>
      <c r="AI5" s="117">
        <v>5052.5590000000002</v>
      </c>
      <c r="AJ5" s="117">
        <v>5056.0519999999997</v>
      </c>
    </row>
    <row r="6" spans="1:37" outlineLevel="1">
      <c r="A6" s="33"/>
      <c r="B6" s="36" t="s">
        <v>24</v>
      </c>
      <c r="C6" s="67" t="s">
        <v>101</v>
      </c>
      <c r="D6" s="36"/>
      <c r="E6" s="37">
        <f>JULI!AJ34</f>
        <v>1144.223</v>
      </c>
      <c r="F6" s="111">
        <v>969.35299999999995</v>
      </c>
      <c r="G6" s="111">
        <v>970.16200000000003</v>
      </c>
      <c r="H6" s="111"/>
      <c r="I6" s="111"/>
      <c r="J6" s="111"/>
      <c r="K6" s="111">
        <v>972.35599999999999</v>
      </c>
      <c r="L6" s="111">
        <v>973.15300000000002</v>
      </c>
      <c r="M6" s="111">
        <v>974.00699999999995</v>
      </c>
      <c r="N6" s="111">
        <v>974.88400000000001</v>
      </c>
      <c r="O6" s="111">
        <v>975.649</v>
      </c>
      <c r="P6" s="111"/>
      <c r="Q6" s="111">
        <v>976.26499999999999</v>
      </c>
      <c r="R6" s="111">
        <v>976.96</v>
      </c>
      <c r="S6" s="111">
        <v>977.80100000000004</v>
      </c>
      <c r="T6" s="111">
        <v>978.62900000000002</v>
      </c>
      <c r="U6" s="87">
        <v>979.17600000000004</v>
      </c>
      <c r="V6" s="87"/>
      <c r="W6" s="92"/>
      <c r="X6" s="92">
        <v>979.98099999999999</v>
      </c>
      <c r="Y6" s="96">
        <v>980.77700000000004</v>
      </c>
      <c r="Z6" s="96">
        <v>981.49</v>
      </c>
      <c r="AA6" s="117">
        <v>982.39200000000005</v>
      </c>
      <c r="AB6" s="117">
        <v>983.04700000000003</v>
      </c>
      <c r="AC6" s="117"/>
      <c r="AD6" s="117"/>
      <c r="AE6" s="117">
        <v>983.90300000000002</v>
      </c>
      <c r="AF6" s="117">
        <v>984.71199999999999</v>
      </c>
      <c r="AG6" s="117">
        <v>985.36699999999996</v>
      </c>
      <c r="AH6" s="117">
        <v>986.05899999999997</v>
      </c>
      <c r="AI6" s="117">
        <v>986.78</v>
      </c>
      <c r="AJ6" s="117">
        <v>987.39300000000003</v>
      </c>
    </row>
    <row r="7" spans="1:37" outlineLevel="1">
      <c r="A7" s="33"/>
      <c r="B7" s="39" t="s">
        <v>2</v>
      </c>
      <c r="C7" s="67" t="s">
        <v>102</v>
      </c>
      <c r="D7" s="36"/>
      <c r="E7" s="37">
        <f>JULI!AJ35</f>
        <v>15549</v>
      </c>
      <c r="F7" s="112">
        <v>12259</v>
      </c>
      <c r="G7" s="112">
        <v>12274</v>
      </c>
      <c r="H7" s="112"/>
      <c r="I7" s="112"/>
      <c r="J7" s="112"/>
      <c r="K7" s="112">
        <v>12309</v>
      </c>
      <c r="L7" s="112">
        <v>12325</v>
      </c>
      <c r="M7" s="112">
        <v>12340</v>
      </c>
      <c r="N7" s="112">
        <v>12355</v>
      </c>
      <c r="O7" s="112">
        <v>12370</v>
      </c>
      <c r="P7" s="112"/>
      <c r="Q7" s="112">
        <v>12380</v>
      </c>
      <c r="R7" s="112">
        <v>12395</v>
      </c>
      <c r="S7" s="112">
        <v>12411</v>
      </c>
      <c r="T7" s="112">
        <v>12425</v>
      </c>
      <c r="U7" s="88">
        <v>12436</v>
      </c>
      <c r="V7" s="89"/>
      <c r="W7" s="93"/>
      <c r="X7" s="93">
        <v>12452</v>
      </c>
      <c r="Y7" s="97">
        <v>12466</v>
      </c>
      <c r="Z7" s="97">
        <v>12480</v>
      </c>
      <c r="AA7" s="118">
        <v>14495</v>
      </c>
      <c r="AB7" s="118">
        <v>12508</v>
      </c>
      <c r="AC7" s="118"/>
      <c r="AD7" s="118"/>
      <c r="AE7" s="118">
        <v>12521</v>
      </c>
      <c r="AF7" s="118">
        <v>12536</v>
      </c>
      <c r="AG7" s="118">
        <v>12549</v>
      </c>
      <c r="AH7" s="118">
        <v>12562</v>
      </c>
      <c r="AI7" s="118">
        <v>12576</v>
      </c>
      <c r="AJ7" s="118">
        <v>12588</v>
      </c>
    </row>
    <row r="8" spans="1:37" outlineLevel="1">
      <c r="A8" s="33"/>
      <c r="B8" s="39" t="s">
        <v>4</v>
      </c>
      <c r="C8" s="67" t="s">
        <v>102</v>
      </c>
      <c r="D8" s="36"/>
      <c r="E8" s="113">
        <v>23921</v>
      </c>
      <c r="F8" s="113"/>
      <c r="G8" s="113"/>
      <c r="H8" s="113"/>
      <c r="I8" s="113"/>
      <c r="J8" s="113">
        <v>23921</v>
      </c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89"/>
      <c r="V8" s="89"/>
      <c r="W8" s="94"/>
      <c r="X8" s="94"/>
      <c r="Y8" s="98"/>
      <c r="Z8" s="98"/>
      <c r="AA8" s="119"/>
      <c r="AB8" s="119"/>
      <c r="AC8" s="119"/>
      <c r="AD8" s="119"/>
      <c r="AE8" s="119"/>
      <c r="AF8" s="119"/>
      <c r="AG8" s="119"/>
      <c r="AH8" s="119"/>
      <c r="AI8" s="119"/>
      <c r="AJ8" s="119"/>
    </row>
    <row r="9" spans="1:37" outlineLevel="1">
      <c r="A9" s="33"/>
      <c r="B9" s="39" t="s">
        <v>10</v>
      </c>
      <c r="C9" s="67" t="s">
        <v>102</v>
      </c>
      <c r="D9" s="36"/>
      <c r="E9" s="37">
        <f>JULI!AJ37</f>
        <v>2607.5</v>
      </c>
      <c r="F9" s="114">
        <v>2109.6999999999998</v>
      </c>
      <c r="G9" s="114">
        <v>2112.6</v>
      </c>
      <c r="H9" s="114"/>
      <c r="I9" s="114"/>
      <c r="J9" s="114">
        <v>2117.8000000000002</v>
      </c>
      <c r="K9" s="114">
        <v>2119.9</v>
      </c>
      <c r="L9" s="114">
        <v>2123.3000000000002</v>
      </c>
      <c r="M9" s="114">
        <v>2126.6999999999998</v>
      </c>
      <c r="N9" s="114">
        <v>2129.9</v>
      </c>
      <c r="O9" s="114">
        <v>2133</v>
      </c>
      <c r="P9" s="114"/>
      <c r="Q9" s="114">
        <v>2134</v>
      </c>
      <c r="R9" s="114">
        <v>2136.8000000000002</v>
      </c>
      <c r="S9" s="114">
        <v>2140.1999999999998</v>
      </c>
      <c r="T9" s="114">
        <v>2142.9</v>
      </c>
      <c r="U9" s="90">
        <v>2144</v>
      </c>
      <c r="V9" s="90"/>
      <c r="W9" s="95"/>
      <c r="X9" s="95">
        <v>2145.8000000000002</v>
      </c>
      <c r="Y9" s="99">
        <v>2149</v>
      </c>
      <c r="Z9" s="99">
        <v>2151.4</v>
      </c>
      <c r="AA9" s="120">
        <v>2155.1</v>
      </c>
      <c r="AB9" s="120">
        <v>2156.8000000000002</v>
      </c>
      <c r="AC9" s="120"/>
      <c r="AD9" s="120"/>
      <c r="AE9" s="120">
        <v>2157.5</v>
      </c>
      <c r="AF9" s="120">
        <v>2160.4</v>
      </c>
      <c r="AG9" s="120">
        <v>2162.8000000000002</v>
      </c>
      <c r="AH9" s="120">
        <v>2165</v>
      </c>
      <c r="AI9" s="120">
        <v>2167.5</v>
      </c>
      <c r="AJ9" s="120">
        <v>2168.1999999999998</v>
      </c>
      <c r="AK9" s="47"/>
    </row>
    <row r="10" spans="1:37" outlineLevel="1">
      <c r="A10" s="33"/>
      <c r="B10" s="61" t="s">
        <v>26</v>
      </c>
      <c r="C10" s="67" t="s">
        <v>102</v>
      </c>
      <c r="D10" s="36"/>
      <c r="E10" s="37">
        <f>JULI!AJ38</f>
        <v>1272</v>
      </c>
      <c r="F10" s="113">
        <v>956.08</v>
      </c>
      <c r="G10" s="113">
        <v>957.96</v>
      </c>
      <c r="H10" s="113"/>
      <c r="I10" s="113"/>
      <c r="J10" s="113">
        <v>961.47</v>
      </c>
      <c r="K10" s="113">
        <v>962.81</v>
      </c>
      <c r="L10" s="113">
        <v>965.03</v>
      </c>
      <c r="M10" s="113">
        <v>967.38</v>
      </c>
      <c r="N10" s="113">
        <v>969.53</v>
      </c>
      <c r="O10" s="113">
        <v>971.6</v>
      </c>
      <c r="P10" s="113"/>
      <c r="Q10" s="113">
        <v>972.27</v>
      </c>
      <c r="R10" s="113">
        <v>974.1</v>
      </c>
      <c r="S10" s="113">
        <v>976.37</v>
      </c>
      <c r="T10" s="113">
        <v>978.18</v>
      </c>
      <c r="U10" s="89">
        <v>978.61</v>
      </c>
      <c r="V10" s="89"/>
      <c r="W10" s="94"/>
      <c r="X10" s="94">
        <v>979.03</v>
      </c>
      <c r="Y10" s="98">
        <v>981.2</v>
      </c>
      <c r="Z10" s="98">
        <v>982.72</v>
      </c>
      <c r="AA10" s="119">
        <v>985.27</v>
      </c>
      <c r="AB10" s="119">
        <v>986.14</v>
      </c>
      <c r="AC10" s="119"/>
      <c r="AD10" s="119"/>
      <c r="AE10" s="119">
        <v>986.48</v>
      </c>
      <c r="AF10" s="119">
        <v>988.59</v>
      </c>
      <c r="AG10" s="119">
        <v>990.18</v>
      </c>
      <c r="AH10" s="119">
        <v>991.56</v>
      </c>
      <c r="AI10" s="119">
        <v>993.11</v>
      </c>
      <c r="AJ10" s="119">
        <v>993.39</v>
      </c>
      <c r="AK10" s="47"/>
    </row>
    <row r="11" spans="1:37" outlineLevel="1">
      <c r="A11" s="33"/>
      <c r="B11" s="61" t="s">
        <v>11</v>
      </c>
      <c r="C11" s="67" t="s">
        <v>102</v>
      </c>
      <c r="D11" s="36"/>
      <c r="E11" s="37">
        <f>JULI!AJ39</f>
        <v>161.55000000000001</v>
      </c>
      <c r="F11" s="113">
        <v>143.68</v>
      </c>
      <c r="G11" s="113">
        <v>143.78</v>
      </c>
      <c r="H11" s="113"/>
      <c r="I11" s="113"/>
      <c r="J11" s="113">
        <v>143.91</v>
      </c>
      <c r="K11" s="113">
        <v>144.01</v>
      </c>
      <c r="L11" s="113">
        <v>144.09</v>
      </c>
      <c r="M11" s="113">
        <v>144.13</v>
      </c>
      <c r="N11" s="113">
        <v>144.16</v>
      </c>
      <c r="O11" s="113">
        <v>144.19</v>
      </c>
      <c r="P11" s="113"/>
      <c r="Q11" s="113">
        <v>144.22999999999999</v>
      </c>
      <c r="R11" s="113">
        <v>144.28</v>
      </c>
      <c r="S11" s="113">
        <v>144.32</v>
      </c>
      <c r="T11" s="113">
        <v>143.37</v>
      </c>
      <c r="U11" s="89">
        <v>144.49</v>
      </c>
      <c r="V11" s="89"/>
      <c r="W11" s="94"/>
      <c r="X11" s="94">
        <v>144.61000000000001</v>
      </c>
      <c r="Y11" s="98">
        <v>144.63999999999999</v>
      </c>
      <c r="Z11" s="98">
        <v>144.69</v>
      </c>
      <c r="AA11" s="119">
        <v>144.78</v>
      </c>
      <c r="AB11" s="119">
        <v>144.88</v>
      </c>
      <c r="AC11" s="119"/>
      <c r="AD11" s="119"/>
      <c r="AE11" s="119">
        <v>144.97999999999999</v>
      </c>
      <c r="AF11" s="119">
        <v>145.09</v>
      </c>
      <c r="AG11" s="119">
        <v>145.13</v>
      </c>
      <c r="AH11" s="119">
        <v>145.21</v>
      </c>
      <c r="AI11" s="119">
        <v>145.30000000000001</v>
      </c>
      <c r="AJ11" s="119">
        <v>145.38</v>
      </c>
      <c r="AK11" s="47"/>
    </row>
    <row r="12" spans="1:37" outlineLevel="1">
      <c r="A12" s="33"/>
      <c r="B12" s="62" t="s">
        <v>44</v>
      </c>
      <c r="C12" s="67" t="s">
        <v>102</v>
      </c>
      <c r="D12" s="36"/>
      <c r="E12" s="37">
        <f>JULI!AJ40</f>
        <v>49.082000000000001</v>
      </c>
      <c r="F12" s="111">
        <v>19.387</v>
      </c>
      <c r="G12" s="111">
        <v>19.48</v>
      </c>
      <c r="H12" s="111"/>
      <c r="I12" s="111"/>
      <c r="J12" s="111">
        <v>19.631</v>
      </c>
      <c r="K12" s="111">
        <v>19.725000000000001</v>
      </c>
      <c r="L12" s="111">
        <v>19.878</v>
      </c>
      <c r="M12" s="111">
        <v>20.154</v>
      </c>
      <c r="N12" s="111">
        <v>20.347999999999999</v>
      </c>
      <c r="O12" s="111">
        <v>20.582000000000001</v>
      </c>
      <c r="P12" s="111"/>
      <c r="Q12" s="111">
        <v>20.65</v>
      </c>
      <c r="R12" s="111">
        <v>20.975999999999999</v>
      </c>
      <c r="S12" s="111">
        <v>21.245000000000001</v>
      </c>
      <c r="T12" s="111">
        <v>21.420999999999999</v>
      </c>
      <c r="U12" s="87">
        <v>21.465</v>
      </c>
      <c r="V12" s="87"/>
      <c r="W12" s="95"/>
      <c r="X12" s="95">
        <v>21.501999999999999</v>
      </c>
      <c r="Y12" s="96">
        <v>21.635000000000002</v>
      </c>
      <c r="Z12" s="96">
        <v>21.968</v>
      </c>
      <c r="AA12" s="117">
        <v>22.094999999999999</v>
      </c>
      <c r="AB12" s="117">
        <v>22.140999999999998</v>
      </c>
      <c r="AC12" s="117"/>
      <c r="AD12" s="117"/>
      <c r="AE12" s="117">
        <v>22.152999999999999</v>
      </c>
      <c r="AF12" s="117">
        <v>22.366</v>
      </c>
      <c r="AG12" s="117">
        <v>22.587</v>
      </c>
      <c r="AH12" s="117">
        <v>22.702000000000002</v>
      </c>
      <c r="AI12" s="117">
        <v>22.803000000000001</v>
      </c>
      <c r="AJ12" s="117">
        <v>22.821999999999999</v>
      </c>
    </row>
    <row r="13" spans="1:37" outlineLevel="1">
      <c r="A13" s="33"/>
      <c r="B13" s="62" t="s">
        <v>43</v>
      </c>
      <c r="C13" s="67" t="s">
        <v>102</v>
      </c>
      <c r="D13" s="36"/>
      <c r="E13" s="37">
        <f>JULI!AJ41</f>
        <v>3.254</v>
      </c>
      <c r="F13" s="111">
        <v>1.0730999999999999</v>
      </c>
      <c r="G13" s="111">
        <v>1.0740000000000001</v>
      </c>
      <c r="H13" s="111"/>
      <c r="I13" s="111"/>
      <c r="J13" s="111">
        <v>1.079</v>
      </c>
      <c r="K13" s="111">
        <v>1.08</v>
      </c>
      <c r="L13" s="111">
        <v>1.0820000000000001</v>
      </c>
      <c r="M13" s="111">
        <v>1.1006</v>
      </c>
      <c r="N13" s="115">
        <v>1.1220000000000001</v>
      </c>
      <c r="O13" s="111">
        <v>1.1287</v>
      </c>
      <c r="P13" s="111"/>
      <c r="Q13" s="111">
        <v>1.1316999999999999</v>
      </c>
      <c r="R13" s="111">
        <v>1.139</v>
      </c>
      <c r="S13" s="111">
        <v>1.1645000000000001</v>
      </c>
      <c r="T13" s="111">
        <v>1.1760999999999999</v>
      </c>
      <c r="U13" s="87">
        <v>1.1823999999999999</v>
      </c>
      <c r="V13" s="87"/>
      <c r="W13" s="94"/>
      <c r="X13" s="94">
        <v>1.1868000000000001</v>
      </c>
      <c r="Y13" s="96">
        <v>1.1883999999999999</v>
      </c>
      <c r="Z13" s="96">
        <v>1.1915</v>
      </c>
      <c r="AA13" s="117">
        <v>1.194</v>
      </c>
      <c r="AB13" s="117">
        <v>1.1988000000000001</v>
      </c>
      <c r="AC13" s="117"/>
      <c r="AD13" s="117"/>
      <c r="AE13" s="117">
        <v>1.2094</v>
      </c>
      <c r="AF13" s="117">
        <v>1.2133</v>
      </c>
      <c r="AG13" s="117">
        <v>1.2252000000000001</v>
      </c>
      <c r="AH13" s="117">
        <v>1.2301</v>
      </c>
      <c r="AI13" s="117">
        <v>1.2347999999999999</v>
      </c>
      <c r="AJ13" s="117">
        <v>1.2392000000000001</v>
      </c>
    </row>
    <row r="14" spans="1:37" outlineLevel="1">
      <c r="A14" s="33"/>
      <c r="B14" s="39" t="s">
        <v>1</v>
      </c>
      <c r="C14" s="67" t="s">
        <v>102</v>
      </c>
      <c r="D14" s="36"/>
      <c r="E14" s="37">
        <f>JULI!AJ42</f>
        <v>774.64</v>
      </c>
      <c r="F14" s="113">
        <v>655.68</v>
      </c>
      <c r="G14" s="113">
        <v>656.15</v>
      </c>
      <c r="H14" s="113"/>
      <c r="I14" s="113"/>
      <c r="J14" s="113">
        <v>656.86</v>
      </c>
      <c r="K14" s="113">
        <v>657.3</v>
      </c>
      <c r="L14" s="113">
        <v>657.72</v>
      </c>
      <c r="M14" s="113">
        <v>658.13</v>
      </c>
      <c r="N14" s="113">
        <v>658.54</v>
      </c>
      <c r="O14" s="113">
        <v>658.94</v>
      </c>
      <c r="P14" s="113"/>
      <c r="Q14" s="113">
        <v>659.23</v>
      </c>
      <c r="R14" s="113">
        <v>659.59</v>
      </c>
      <c r="S14" s="113">
        <v>659.98</v>
      </c>
      <c r="T14" s="113">
        <v>660.44</v>
      </c>
      <c r="U14" s="89">
        <v>660.9</v>
      </c>
      <c r="V14" s="89"/>
      <c r="W14" s="94"/>
      <c r="X14" s="94">
        <v>661.6</v>
      </c>
      <c r="Y14" s="98">
        <v>662.03</v>
      </c>
      <c r="Z14" s="98">
        <v>662.43</v>
      </c>
      <c r="AA14" s="119">
        <v>662.91</v>
      </c>
      <c r="AB14" s="119">
        <v>663.42</v>
      </c>
      <c r="AC14" s="119"/>
      <c r="AD14" s="119"/>
      <c r="AE14" s="119">
        <v>664.14</v>
      </c>
      <c r="AF14" s="119">
        <v>664.6</v>
      </c>
      <c r="AG14" s="119">
        <v>664.96</v>
      </c>
      <c r="AH14" s="119">
        <v>665.34</v>
      </c>
      <c r="AI14" s="119">
        <v>665.8</v>
      </c>
      <c r="AJ14" s="119">
        <v>666.4</v>
      </c>
    </row>
    <row r="15" spans="1:37" outlineLevel="1">
      <c r="A15" s="33"/>
      <c r="B15" s="39" t="s">
        <v>41</v>
      </c>
      <c r="C15" s="67" t="s">
        <v>102</v>
      </c>
      <c r="D15" s="36"/>
      <c r="E15" s="37">
        <f>JULI!AJ43</f>
        <v>694.68</v>
      </c>
      <c r="F15" s="113">
        <v>584.13</v>
      </c>
      <c r="G15" s="113">
        <v>584.66999999999996</v>
      </c>
      <c r="H15" s="113"/>
      <c r="I15" s="113"/>
      <c r="J15" s="113">
        <v>585.45000000000005</v>
      </c>
      <c r="K15" s="113">
        <v>585.94000000000005</v>
      </c>
      <c r="L15" s="113">
        <v>586.46</v>
      </c>
      <c r="M15" s="113">
        <v>586.92999999999995</v>
      </c>
      <c r="N15" s="113">
        <v>587.41</v>
      </c>
      <c r="O15" s="113">
        <v>587.88</v>
      </c>
      <c r="P15" s="113"/>
      <c r="Q15" s="113">
        <v>588.15</v>
      </c>
      <c r="R15" s="113">
        <v>588.64</v>
      </c>
      <c r="S15" s="113">
        <v>589.15</v>
      </c>
      <c r="T15" s="113">
        <v>589.66999999999996</v>
      </c>
      <c r="U15" s="89">
        <v>590.26</v>
      </c>
      <c r="V15" s="89"/>
      <c r="W15" s="94"/>
      <c r="X15" s="94">
        <v>591.03</v>
      </c>
      <c r="Y15" s="98">
        <v>591.41</v>
      </c>
      <c r="Z15" s="98">
        <v>591.85</v>
      </c>
      <c r="AA15" s="119">
        <v>592.30999999999995</v>
      </c>
      <c r="AB15" s="119">
        <v>592.80999999999995</v>
      </c>
      <c r="AC15" s="119"/>
      <c r="AD15" s="119"/>
      <c r="AE15" s="119">
        <v>593.47</v>
      </c>
      <c r="AF15" s="119">
        <v>593.9</v>
      </c>
      <c r="AG15" s="119">
        <v>594.23</v>
      </c>
      <c r="AH15" s="119">
        <v>594.59</v>
      </c>
      <c r="AI15" s="119">
        <v>595.03</v>
      </c>
      <c r="AJ15" s="119">
        <v>595.62</v>
      </c>
      <c r="AK15" s="47"/>
    </row>
    <row r="16" spans="1:37" outlineLevel="1">
      <c r="A16" s="33"/>
      <c r="B16" s="39" t="s">
        <v>12</v>
      </c>
      <c r="C16" s="67" t="s">
        <v>102</v>
      </c>
      <c r="D16" s="36"/>
      <c r="E16" s="37">
        <f>JULI!AJ44</f>
        <v>1917.2</v>
      </c>
      <c r="F16" s="114">
        <v>1520.1</v>
      </c>
      <c r="G16" s="114">
        <v>1521.5</v>
      </c>
      <c r="H16" s="114"/>
      <c r="I16" s="114"/>
      <c r="J16" s="114">
        <v>1524.9</v>
      </c>
      <c r="K16" s="114">
        <v>1526.5</v>
      </c>
      <c r="L16" s="114">
        <v>1528.1</v>
      </c>
      <c r="M16" s="114">
        <v>1529.7</v>
      </c>
      <c r="N16" s="114">
        <v>1531.1</v>
      </c>
      <c r="O16" s="114">
        <v>1532.6</v>
      </c>
      <c r="P16" s="114"/>
      <c r="Q16" s="114">
        <v>1534.2</v>
      </c>
      <c r="R16" s="114">
        <v>1535.9</v>
      </c>
      <c r="S16" s="114">
        <v>1537.7</v>
      </c>
      <c r="T16" s="114">
        <v>1539.3</v>
      </c>
      <c r="U16" s="90">
        <v>1540.7</v>
      </c>
      <c r="V16" s="90"/>
      <c r="W16" s="95"/>
      <c r="X16" s="95">
        <v>1543.9</v>
      </c>
      <c r="Y16" s="99">
        <v>1545.3</v>
      </c>
      <c r="Z16" s="99">
        <v>1546.7</v>
      </c>
      <c r="AA16" s="120">
        <v>1548.3</v>
      </c>
      <c r="AB16" s="120">
        <v>1549.7</v>
      </c>
      <c r="AC16" s="120"/>
      <c r="AD16" s="120"/>
      <c r="AE16" s="120">
        <v>1552.3</v>
      </c>
      <c r="AF16" s="120">
        <v>1554</v>
      </c>
      <c r="AG16" s="120">
        <v>1555.4</v>
      </c>
      <c r="AH16" s="120">
        <v>1557.1</v>
      </c>
      <c r="AI16" s="120">
        <v>1558.7</v>
      </c>
      <c r="AJ16" s="120">
        <v>1561.4</v>
      </c>
    </row>
    <row r="17" spans="1:36" outlineLevel="1">
      <c r="A17" s="33"/>
      <c r="B17" s="39" t="s">
        <v>13</v>
      </c>
      <c r="C17" s="67" t="s">
        <v>102</v>
      </c>
      <c r="D17" s="36"/>
      <c r="E17" s="37">
        <f>JULI!AJ45</f>
        <v>27.981999999999999</v>
      </c>
      <c r="F17" s="111">
        <v>23.783999999999999</v>
      </c>
      <c r="G17" s="111">
        <v>23.797000000000001</v>
      </c>
      <c r="H17" s="111"/>
      <c r="I17" s="111"/>
      <c r="J17" s="111">
        <v>23.809000000000001</v>
      </c>
      <c r="K17" s="111">
        <v>23.823</v>
      </c>
      <c r="L17" s="111">
        <v>23.850999999999999</v>
      </c>
      <c r="M17" s="111">
        <v>23.876000000000001</v>
      </c>
      <c r="N17" s="111">
        <v>23.914999999999999</v>
      </c>
      <c r="O17" s="111">
        <v>23.975000000000001</v>
      </c>
      <c r="P17" s="111"/>
      <c r="Q17" s="111">
        <v>23.99</v>
      </c>
      <c r="R17" s="111">
        <v>24.013999999999999</v>
      </c>
      <c r="S17" s="111">
        <v>24.039000000000001</v>
      </c>
      <c r="T17" s="111">
        <v>24.055</v>
      </c>
      <c r="U17" s="87">
        <v>24.068000000000001</v>
      </c>
      <c r="V17" s="87"/>
      <c r="W17" s="92"/>
      <c r="X17" s="92">
        <v>24.084</v>
      </c>
      <c r="Y17" s="96">
        <v>24.146000000000001</v>
      </c>
      <c r="Z17" s="96">
        <v>24.201000000000001</v>
      </c>
      <c r="AA17" s="117">
        <v>24.245000000000001</v>
      </c>
      <c r="AB17" s="117">
        <v>24.253</v>
      </c>
      <c r="AC17" s="117"/>
      <c r="AD17" s="117"/>
      <c r="AE17" s="117">
        <v>24.26</v>
      </c>
      <c r="AF17" s="117">
        <v>24.28</v>
      </c>
      <c r="AG17" s="117">
        <v>24.3</v>
      </c>
      <c r="AH17" s="117">
        <v>24.315999999999999</v>
      </c>
      <c r="AI17" s="117">
        <v>24.33</v>
      </c>
      <c r="AJ17" s="117">
        <v>24.34</v>
      </c>
    </row>
    <row r="18" spans="1:36" outlineLevel="1">
      <c r="A18" s="33"/>
      <c r="B18" s="39" t="s">
        <v>14</v>
      </c>
      <c r="C18" s="67" t="s">
        <v>102</v>
      </c>
      <c r="D18" s="36"/>
      <c r="E18" s="37">
        <f>JULI!AJ46</f>
        <v>5.4522000000000004</v>
      </c>
      <c r="F18" s="116">
        <v>4.0895999999999999</v>
      </c>
      <c r="G18" s="116">
        <v>4.0922000000000001</v>
      </c>
      <c r="H18" s="116"/>
      <c r="I18" s="116"/>
      <c r="J18" s="114">
        <v>4.1009000000000002</v>
      </c>
      <c r="K18" s="114">
        <v>4.1037999999999997</v>
      </c>
      <c r="L18" s="116">
        <v>4.1069000000000004</v>
      </c>
      <c r="M18" s="114">
        <v>4.1097999999999999</v>
      </c>
      <c r="N18" s="114">
        <v>4.1127000000000002</v>
      </c>
      <c r="O18" s="116">
        <v>4.0999999999999996</v>
      </c>
      <c r="P18" s="116"/>
      <c r="Q18" s="116">
        <v>4.1223999999999998</v>
      </c>
      <c r="R18" s="116">
        <v>4.1252000000000004</v>
      </c>
      <c r="S18" s="116">
        <v>4.1284000000000001</v>
      </c>
      <c r="T18" s="116">
        <v>4.1315999999999997</v>
      </c>
      <c r="U18" s="91">
        <v>4.1340000000000003</v>
      </c>
      <c r="V18" s="91"/>
      <c r="W18" s="92"/>
      <c r="X18" s="92">
        <v>41.432000000000002</v>
      </c>
      <c r="Y18" s="96">
        <v>41.463000000000001</v>
      </c>
      <c r="Z18" s="96">
        <v>41.494999999999997</v>
      </c>
      <c r="AA18" s="121">
        <v>41.526000000000003</v>
      </c>
      <c r="AB18" s="121">
        <v>41.551000000000002</v>
      </c>
      <c r="AC18" s="121"/>
      <c r="AD18" s="121"/>
      <c r="AE18" s="121">
        <v>4.1649000000000003</v>
      </c>
      <c r="AF18" s="121">
        <v>4.1681999999999997</v>
      </c>
      <c r="AG18" s="121">
        <v>4.1717000000000004</v>
      </c>
      <c r="AH18" s="121">
        <v>4.1752000000000002</v>
      </c>
      <c r="AI18" s="121">
        <v>4.1783999999999999</v>
      </c>
      <c r="AJ18" s="121">
        <v>4.1881000000000004</v>
      </c>
    </row>
    <row r="19" spans="1:36" outlineLevel="1">
      <c r="A19" s="33"/>
      <c r="B19" s="39" t="s">
        <v>15</v>
      </c>
      <c r="C19" s="67" t="s">
        <v>102</v>
      </c>
      <c r="D19" s="36"/>
      <c r="E19" s="37">
        <f>JULI!AJ47</f>
        <v>72.885999999999996</v>
      </c>
      <c r="F19" s="111">
        <v>72.025999999999996</v>
      </c>
      <c r="G19" s="111">
        <v>72.027000000000001</v>
      </c>
      <c r="H19" s="111"/>
      <c r="I19" s="111"/>
      <c r="J19" s="111">
        <v>72.028000000000006</v>
      </c>
      <c r="K19" s="111">
        <v>72.028000000000006</v>
      </c>
      <c r="L19" s="111">
        <v>72.028000000000006</v>
      </c>
      <c r="M19" s="111">
        <v>72.03</v>
      </c>
      <c r="N19" s="111">
        <v>72.272000000000006</v>
      </c>
      <c r="O19" s="111">
        <v>72.364000000000004</v>
      </c>
      <c r="P19" s="111"/>
      <c r="Q19" s="111">
        <v>72.364999999999995</v>
      </c>
      <c r="R19" s="111">
        <v>72.366</v>
      </c>
      <c r="S19" s="111">
        <v>72.366</v>
      </c>
      <c r="T19" s="111">
        <v>72.366</v>
      </c>
      <c r="U19" s="87">
        <v>72.367000000000004</v>
      </c>
      <c r="V19" s="87"/>
      <c r="W19" s="92"/>
      <c r="X19" s="92">
        <v>72.367000000000004</v>
      </c>
      <c r="Y19" s="96">
        <v>72.367999999999995</v>
      </c>
      <c r="Z19" s="96">
        <v>72.406000000000006</v>
      </c>
      <c r="AA19" s="117">
        <v>72.406000000000006</v>
      </c>
      <c r="AB19" s="117">
        <v>72.406999999999996</v>
      </c>
      <c r="AC19" s="117"/>
      <c r="AD19" s="117"/>
      <c r="AE19" s="117">
        <v>72.406999999999996</v>
      </c>
      <c r="AF19" s="117">
        <v>72.408000000000001</v>
      </c>
      <c r="AG19" s="117">
        <v>72.408000000000001</v>
      </c>
      <c r="AH19" s="117">
        <v>72.408000000000001</v>
      </c>
      <c r="AI19" s="117">
        <v>72.408000000000001</v>
      </c>
      <c r="AJ19" s="117">
        <v>72.41</v>
      </c>
    </row>
    <row r="20" spans="1:36" outlineLevel="1">
      <c r="A20" s="33"/>
      <c r="B20" s="39" t="s">
        <v>16</v>
      </c>
      <c r="C20" s="67" t="s">
        <v>102</v>
      </c>
      <c r="D20" s="36"/>
      <c r="E20" s="37">
        <f>JULI!AJ48</f>
        <v>426.67</v>
      </c>
      <c r="F20" s="113">
        <v>339.67</v>
      </c>
      <c r="G20" s="113">
        <v>339.92</v>
      </c>
      <c r="H20" s="113"/>
      <c r="I20" s="113"/>
      <c r="J20" s="113">
        <v>340.56</v>
      </c>
      <c r="K20" s="113">
        <v>340.78</v>
      </c>
      <c r="L20" s="113">
        <v>340.99</v>
      </c>
      <c r="M20" s="113">
        <v>341.19</v>
      </c>
      <c r="N20" s="113">
        <v>341.4</v>
      </c>
      <c r="O20" s="113">
        <v>341.63</v>
      </c>
      <c r="P20" s="113"/>
      <c r="Q20" s="113">
        <v>342.01</v>
      </c>
      <c r="R20" s="113">
        <v>342.23</v>
      </c>
      <c r="S20" s="113">
        <v>342.44</v>
      </c>
      <c r="T20" s="113">
        <v>342.66</v>
      </c>
      <c r="U20" s="89">
        <v>342.87</v>
      </c>
      <c r="V20" s="89"/>
      <c r="W20" s="94"/>
      <c r="X20" s="94">
        <v>343.48</v>
      </c>
      <c r="Y20" s="98">
        <v>343.7</v>
      </c>
      <c r="Z20" s="98">
        <v>343.91</v>
      </c>
      <c r="AA20" s="119">
        <v>344.13</v>
      </c>
      <c r="AB20" s="119">
        <v>344.36</v>
      </c>
      <c r="AC20" s="119"/>
      <c r="AD20" s="119"/>
      <c r="AE20" s="119">
        <v>344.98</v>
      </c>
      <c r="AF20" s="119">
        <v>345.23</v>
      </c>
      <c r="AG20" s="119">
        <v>345.42</v>
      </c>
      <c r="AH20" s="119">
        <v>345.63</v>
      </c>
      <c r="AI20" s="117">
        <v>345.85</v>
      </c>
      <c r="AJ20" s="119">
        <v>346.45</v>
      </c>
    </row>
    <row r="21" spans="1:36" outlineLevel="1">
      <c r="A21" s="33"/>
      <c r="B21" s="39" t="s">
        <v>17</v>
      </c>
      <c r="C21" s="67" t="s">
        <v>102</v>
      </c>
      <c r="D21" s="36"/>
      <c r="E21" s="37">
        <f>JULI!AJ49</f>
        <v>251.62217999999999</v>
      </c>
      <c r="F21" s="111">
        <v>85.322999999999993</v>
      </c>
      <c r="G21" s="111">
        <v>85.850999999999999</v>
      </c>
      <c r="H21" s="111"/>
      <c r="I21" s="111"/>
      <c r="J21" s="111">
        <v>87.234999999999999</v>
      </c>
      <c r="K21" s="111">
        <v>87.721999999999994</v>
      </c>
      <c r="L21" s="111">
        <v>88.203999999999994</v>
      </c>
      <c r="M21" s="111">
        <v>88.683999999999997</v>
      </c>
      <c r="N21" s="111">
        <v>89.147000000000006</v>
      </c>
      <c r="O21" s="111">
        <v>89.66</v>
      </c>
      <c r="P21" s="111"/>
      <c r="Q21" s="111">
        <v>90.564999999999998</v>
      </c>
      <c r="R21" s="111">
        <v>91.051000000000002</v>
      </c>
      <c r="S21" s="111">
        <v>91.567999999999998</v>
      </c>
      <c r="T21" s="111">
        <v>92.093000000000004</v>
      </c>
      <c r="U21" s="87">
        <v>92.637</v>
      </c>
      <c r="V21" s="87"/>
      <c r="W21" s="92"/>
      <c r="X21" s="92">
        <v>94.081000000000003</v>
      </c>
      <c r="Y21" s="96">
        <v>94.58</v>
      </c>
      <c r="Z21" s="96">
        <v>95.078999999999994</v>
      </c>
      <c r="AA21" s="117">
        <v>95.599000000000004</v>
      </c>
      <c r="AB21" s="117">
        <v>96.15</v>
      </c>
      <c r="AC21" s="117"/>
      <c r="AD21" s="117"/>
      <c r="AE21" s="117">
        <v>97.546999999999997</v>
      </c>
      <c r="AF21" s="117">
        <v>98.135999999999996</v>
      </c>
      <c r="AG21" s="117">
        <v>98.561999999999998</v>
      </c>
      <c r="AH21" s="117">
        <v>99.055999999999997</v>
      </c>
      <c r="AI21" s="6">
        <v>99.608000000000004</v>
      </c>
      <c r="AJ21" s="117">
        <v>101.011</v>
      </c>
    </row>
    <row r="22" spans="1:36" outlineLevel="1">
      <c r="A22" s="33"/>
      <c r="B22" s="60" t="s">
        <v>98</v>
      </c>
      <c r="C22" s="67" t="s">
        <v>102</v>
      </c>
      <c r="D22" s="36"/>
      <c r="E22" s="37">
        <f>JULI!AJ50</f>
        <v>5015.6000000000004</v>
      </c>
      <c r="F22" s="114">
        <v>3799.2</v>
      </c>
      <c r="G22" s="114">
        <v>3805.8</v>
      </c>
      <c r="H22" s="114"/>
      <c r="I22" s="114"/>
      <c r="J22" s="114">
        <v>3817.1</v>
      </c>
      <c r="K22" s="114">
        <v>3823.1</v>
      </c>
      <c r="L22" s="114">
        <v>3830</v>
      </c>
      <c r="M22" s="114">
        <v>3836.2</v>
      </c>
      <c r="N22" s="114">
        <v>3842.2</v>
      </c>
      <c r="O22" s="114">
        <v>3848.6</v>
      </c>
      <c r="P22" s="114"/>
      <c r="Q22" s="114">
        <v>3851.6</v>
      </c>
      <c r="R22" s="114">
        <v>3858.3</v>
      </c>
      <c r="S22" s="114">
        <v>3864.8</v>
      </c>
      <c r="T22" s="114">
        <v>3870.7</v>
      </c>
      <c r="U22" s="90">
        <v>3874.6</v>
      </c>
      <c r="V22" s="90"/>
      <c r="W22" s="95"/>
      <c r="X22" s="95">
        <v>3877.2</v>
      </c>
      <c r="Y22" s="99">
        <v>3883.2</v>
      </c>
      <c r="Z22" s="99">
        <v>3888.8</v>
      </c>
      <c r="AA22" s="120">
        <v>3895</v>
      </c>
      <c r="AB22" s="120">
        <v>3900.6</v>
      </c>
      <c r="AC22" s="120"/>
      <c r="AD22" s="120"/>
      <c r="AE22" s="120">
        <v>3903.2</v>
      </c>
      <c r="AF22" s="120">
        <v>3909.9</v>
      </c>
      <c r="AG22" s="120">
        <v>3915.2</v>
      </c>
      <c r="AH22" s="120">
        <v>3920.8</v>
      </c>
      <c r="AI22" s="120">
        <v>3926.4</v>
      </c>
      <c r="AJ22" s="120">
        <v>3928</v>
      </c>
    </row>
    <row r="23" spans="1:36" outlineLevel="1">
      <c r="A23" s="33"/>
      <c r="B23" s="63" t="s">
        <v>95</v>
      </c>
      <c r="C23" s="67" t="s">
        <v>102</v>
      </c>
      <c r="D23" s="36"/>
      <c r="E23" s="37">
        <f>JULI!AJ51</f>
        <v>63.567999999999998</v>
      </c>
      <c r="F23" s="111">
        <v>23.119</v>
      </c>
      <c r="G23" s="111">
        <v>23.370999999999999</v>
      </c>
      <c r="H23" s="111"/>
      <c r="I23" s="111"/>
      <c r="J23" s="111">
        <v>23.768000000000001</v>
      </c>
      <c r="K23" s="111">
        <v>24.024999999999999</v>
      </c>
      <c r="L23" s="111">
        <v>24.285</v>
      </c>
      <c r="M23" s="111">
        <v>24.548999999999999</v>
      </c>
      <c r="N23" s="111">
        <v>24.8</v>
      </c>
      <c r="O23" s="111">
        <v>24.997</v>
      </c>
      <c r="P23" s="111"/>
      <c r="Q23" s="111">
        <v>25.111000000000001</v>
      </c>
      <c r="R23" s="111">
        <v>25.292999999999999</v>
      </c>
      <c r="S23" s="111">
        <v>25.469000000000001</v>
      </c>
      <c r="T23" s="111">
        <v>25.460999999999999</v>
      </c>
      <c r="U23" s="87">
        <v>25.788</v>
      </c>
      <c r="V23" s="87"/>
      <c r="W23" s="94"/>
      <c r="X23" s="94">
        <v>25.887</v>
      </c>
      <c r="Y23" s="96">
        <v>26.068000000000001</v>
      </c>
      <c r="Z23" s="96">
        <v>26.245999999999999</v>
      </c>
      <c r="AA23" s="117">
        <v>26.428999999999998</v>
      </c>
      <c r="AB23" s="117">
        <v>26.602</v>
      </c>
      <c r="AC23" s="117"/>
      <c r="AD23" s="117"/>
      <c r="AE23" s="117">
        <v>26.701000000000001</v>
      </c>
      <c r="AF23" s="117">
        <v>26.896999999999998</v>
      </c>
      <c r="AG23" s="117">
        <v>27.045999999999999</v>
      </c>
      <c r="AH23" s="117">
        <v>27.216999999999999</v>
      </c>
      <c r="AI23" s="117">
        <v>27.408000000000001</v>
      </c>
      <c r="AJ23" s="117">
        <v>27.491</v>
      </c>
    </row>
    <row r="24" spans="1:36" outlineLevel="1">
      <c r="A24" s="33"/>
      <c r="B24" s="63" t="s">
        <v>99</v>
      </c>
      <c r="C24" s="67" t="s">
        <v>102</v>
      </c>
      <c r="D24" s="36"/>
      <c r="E24" s="37">
        <f>JULI!AJ52</f>
        <v>412.39</v>
      </c>
      <c r="F24" s="113">
        <v>161.99</v>
      </c>
      <c r="G24" s="113">
        <v>165.37</v>
      </c>
      <c r="H24" s="113"/>
      <c r="I24" s="113"/>
      <c r="J24" s="113">
        <v>170.54</v>
      </c>
      <c r="K24" s="113">
        <v>173.52</v>
      </c>
      <c r="L24" s="113">
        <v>177.05</v>
      </c>
      <c r="M24" s="113">
        <v>180.17</v>
      </c>
      <c r="N24" s="113">
        <v>183.13</v>
      </c>
      <c r="O24" s="113">
        <v>185.97</v>
      </c>
      <c r="P24" s="113"/>
      <c r="Q24" s="113">
        <v>187.03</v>
      </c>
      <c r="R24" s="113">
        <v>190.62</v>
      </c>
      <c r="S24" s="113">
        <v>193.78</v>
      </c>
      <c r="T24" s="113">
        <v>196.45</v>
      </c>
      <c r="U24" s="87">
        <v>197.76</v>
      </c>
      <c r="V24" s="87"/>
      <c r="W24" s="92"/>
      <c r="X24" s="92">
        <v>198.41</v>
      </c>
      <c r="Y24" s="96">
        <v>198.43</v>
      </c>
      <c r="Z24" s="96">
        <v>198.44</v>
      </c>
      <c r="AA24" s="119">
        <v>198.45</v>
      </c>
      <c r="AB24" s="119">
        <v>198.47</v>
      </c>
      <c r="AC24" s="119"/>
      <c r="AD24" s="119"/>
      <c r="AE24" s="119">
        <v>198.5</v>
      </c>
      <c r="AF24" s="119">
        <v>198.52</v>
      </c>
      <c r="AG24" s="119">
        <v>198.53</v>
      </c>
      <c r="AH24" s="119">
        <v>198.54</v>
      </c>
      <c r="AI24" s="119">
        <v>198.56</v>
      </c>
      <c r="AJ24" s="119">
        <v>198.94</v>
      </c>
    </row>
    <row r="25" spans="1:36" outlineLevel="1">
      <c r="A25" s="33"/>
      <c r="B25" s="63" t="s">
        <v>100</v>
      </c>
      <c r="C25" s="67" t="s">
        <v>102</v>
      </c>
      <c r="D25" s="36"/>
      <c r="E25" s="37">
        <f>JULI!AJ53</f>
        <v>492.23</v>
      </c>
      <c r="F25" s="113">
        <v>166.41</v>
      </c>
      <c r="G25" s="113">
        <v>166.42</v>
      </c>
      <c r="H25" s="113"/>
      <c r="I25" s="113"/>
      <c r="J25" s="113">
        <v>166.47</v>
      </c>
      <c r="K25" s="113">
        <v>166.48</v>
      </c>
      <c r="L25" s="113">
        <v>166.49</v>
      </c>
      <c r="M25" s="113">
        <v>166.51</v>
      </c>
      <c r="N25" s="113">
        <v>166.52</v>
      </c>
      <c r="O25" s="113">
        <v>166.53</v>
      </c>
      <c r="P25" s="113"/>
      <c r="Q25" s="113">
        <v>166.56</v>
      </c>
      <c r="R25" s="113">
        <v>166.58</v>
      </c>
      <c r="S25" s="113">
        <v>166.59</v>
      </c>
      <c r="T25" s="113">
        <v>166.6</v>
      </c>
      <c r="U25" s="89">
        <v>166.62</v>
      </c>
      <c r="V25" s="89"/>
      <c r="W25" s="94"/>
      <c r="X25" s="94">
        <v>166.87</v>
      </c>
      <c r="Y25" s="98">
        <v>169.79</v>
      </c>
      <c r="Z25" s="98">
        <v>172.47</v>
      </c>
      <c r="AA25" s="119">
        <v>175.49</v>
      </c>
      <c r="AB25" s="119">
        <v>177.97</v>
      </c>
      <c r="AC25" s="119"/>
      <c r="AD25" s="119"/>
      <c r="AE25" s="119">
        <v>179</v>
      </c>
      <c r="AF25" s="119">
        <v>182.19</v>
      </c>
      <c r="AG25" s="119">
        <v>184.81</v>
      </c>
      <c r="AH25" s="119">
        <v>187.39</v>
      </c>
      <c r="AI25" s="119">
        <v>189.73</v>
      </c>
      <c r="AJ25" s="119">
        <v>190</v>
      </c>
    </row>
    <row r="26" spans="1:36" outlineLevel="1">
      <c r="A26" s="33"/>
      <c r="B26" s="63" t="s">
        <v>96</v>
      </c>
      <c r="C26" s="67" t="s">
        <v>102</v>
      </c>
      <c r="D26" s="36"/>
      <c r="E26" s="37">
        <f>JULI!AJ54</f>
        <v>453.83</v>
      </c>
      <c r="F26" s="113">
        <v>155.37</v>
      </c>
      <c r="G26" s="113">
        <v>156.76</v>
      </c>
      <c r="H26" s="113"/>
      <c r="I26" s="113"/>
      <c r="J26" s="113">
        <v>159.19999999999999</v>
      </c>
      <c r="K26" s="113">
        <v>160.59</v>
      </c>
      <c r="L26" s="113">
        <v>162.11000000000001</v>
      </c>
      <c r="M26" s="113">
        <v>163.54</v>
      </c>
      <c r="N26" s="113">
        <v>164.96</v>
      </c>
      <c r="O26" s="113">
        <v>166.71</v>
      </c>
      <c r="P26" s="113"/>
      <c r="Q26" s="113">
        <v>167.71</v>
      </c>
      <c r="R26" s="113">
        <v>169.24</v>
      </c>
      <c r="S26" s="113">
        <v>170.9</v>
      </c>
      <c r="T26" s="113">
        <v>172.49</v>
      </c>
      <c r="U26" s="89">
        <v>173.51</v>
      </c>
      <c r="V26" s="89"/>
      <c r="W26" s="94"/>
      <c r="X26" s="94">
        <v>174.29</v>
      </c>
      <c r="Y26" s="96">
        <v>175.74</v>
      </c>
      <c r="Z26" s="96">
        <v>177.1</v>
      </c>
      <c r="AA26" s="119">
        <v>178.6</v>
      </c>
      <c r="AB26" s="119">
        <v>180.06</v>
      </c>
      <c r="AC26" s="119"/>
      <c r="AD26" s="119"/>
      <c r="AE26" s="119">
        <v>180.63</v>
      </c>
      <c r="AF26" s="119">
        <v>182.3</v>
      </c>
      <c r="AG26" s="119">
        <v>183.66</v>
      </c>
      <c r="AH26" s="119">
        <v>185.05</v>
      </c>
      <c r="AI26" s="119">
        <v>186.58</v>
      </c>
      <c r="AJ26" s="119">
        <v>187.06</v>
      </c>
    </row>
    <row r="27" spans="1:36" outlineLevel="1">
      <c r="A27" s="33"/>
      <c r="B27" s="39" t="s">
        <v>19</v>
      </c>
      <c r="C27" s="67" t="s">
        <v>102</v>
      </c>
      <c r="D27" s="36"/>
      <c r="E27" s="37">
        <f>JULI!AJ55</f>
        <v>1802.9</v>
      </c>
      <c r="F27" s="114">
        <v>1474.3</v>
      </c>
      <c r="G27" s="114">
        <v>1475.5</v>
      </c>
      <c r="H27" s="114"/>
      <c r="I27" s="114"/>
      <c r="J27" s="114">
        <v>1478.1</v>
      </c>
      <c r="K27" s="114">
        <v>1479</v>
      </c>
      <c r="L27" s="114">
        <v>1479.9</v>
      </c>
      <c r="M27" s="114">
        <v>1481</v>
      </c>
      <c r="N27" s="114">
        <v>1482.1</v>
      </c>
      <c r="O27" s="114">
        <v>1483.2</v>
      </c>
      <c r="P27" s="114"/>
      <c r="Q27" s="114">
        <v>1484.5</v>
      </c>
      <c r="R27" s="114">
        <v>1485.6</v>
      </c>
      <c r="S27" s="114">
        <v>1486.9</v>
      </c>
      <c r="T27" s="114">
        <v>1488.1</v>
      </c>
      <c r="U27" s="90">
        <v>1489.1</v>
      </c>
      <c r="V27" s="90"/>
      <c r="W27" s="92"/>
      <c r="X27" s="95">
        <v>1491.7</v>
      </c>
      <c r="Y27" s="99">
        <v>1492.9</v>
      </c>
      <c r="Z27" s="99">
        <v>1494</v>
      </c>
      <c r="AA27" s="120">
        <v>1495.1</v>
      </c>
      <c r="AB27" s="120">
        <v>1496.3</v>
      </c>
      <c r="AC27" s="120"/>
      <c r="AD27" s="120"/>
      <c r="AE27" s="120">
        <v>1498.4</v>
      </c>
      <c r="AF27" s="120">
        <v>1499.6</v>
      </c>
      <c r="AG27" s="120">
        <v>1500.6</v>
      </c>
      <c r="AH27" s="120">
        <v>1501.7</v>
      </c>
      <c r="AI27" s="120">
        <v>1502.8</v>
      </c>
      <c r="AJ27" s="120">
        <v>1504.8</v>
      </c>
    </row>
    <row r="28" spans="1:36" outlineLevel="1">
      <c r="A28" s="33"/>
      <c r="B28" s="64" t="s">
        <v>97</v>
      </c>
      <c r="C28" s="67" t="s">
        <v>102</v>
      </c>
      <c r="D28" s="36"/>
      <c r="E28" s="37">
        <f>JULI!AJ56</f>
        <v>77.711768000000006</v>
      </c>
      <c r="F28" s="111">
        <v>22.543707999999999</v>
      </c>
      <c r="G28" s="111">
        <v>22.692</v>
      </c>
      <c r="H28" s="111"/>
      <c r="I28" s="111"/>
      <c r="J28" s="111">
        <v>23.088999999999999</v>
      </c>
      <c r="K28" s="111">
        <v>23.190999999999999</v>
      </c>
      <c r="L28" s="111">
        <v>23.224</v>
      </c>
      <c r="M28" s="111">
        <v>23.361000000000001</v>
      </c>
      <c r="N28" s="111">
        <v>23.484000000000002</v>
      </c>
      <c r="O28" s="111"/>
      <c r="P28" s="111"/>
      <c r="Q28" s="111">
        <v>23.765000000000001</v>
      </c>
      <c r="R28" s="111">
        <v>23.869</v>
      </c>
      <c r="S28" s="111">
        <v>23.978000000000002</v>
      </c>
      <c r="T28" s="111">
        <v>24.088000000000001</v>
      </c>
      <c r="U28" s="87">
        <v>24.193000000000001</v>
      </c>
      <c r="V28" s="87"/>
      <c r="W28" s="92"/>
      <c r="X28" s="92">
        <v>24.495000000000001</v>
      </c>
      <c r="Y28" s="96">
        <v>24.606000000000002</v>
      </c>
      <c r="Z28" s="96">
        <v>24.713000000000001</v>
      </c>
      <c r="AA28" s="117">
        <v>24.827000000000002</v>
      </c>
      <c r="AB28" s="117">
        <v>24.911999999999999</v>
      </c>
      <c r="AC28" s="117"/>
      <c r="AD28" s="117"/>
      <c r="AE28" s="117">
        <v>25.279</v>
      </c>
      <c r="AF28" s="117">
        <v>25.382999999999999</v>
      </c>
      <c r="AG28" s="117">
        <v>25.472000000000001</v>
      </c>
      <c r="AH28" s="117">
        <v>25.568000000000001</v>
      </c>
      <c r="AI28" s="117">
        <v>25.670999999999999</v>
      </c>
      <c r="AJ28" s="117">
        <v>25.925000000000001</v>
      </c>
    </row>
    <row r="29" spans="1:36" outlineLevel="1">
      <c r="A29" s="33"/>
      <c r="B29" s="65" t="s">
        <v>56</v>
      </c>
      <c r="C29" s="67" t="s">
        <v>102</v>
      </c>
      <c r="D29" s="36"/>
      <c r="E29" s="37">
        <f>JULI!AJ57</f>
        <v>78.718999999999994</v>
      </c>
      <c r="F29" s="111">
        <v>40.804000000000002</v>
      </c>
      <c r="G29" s="111">
        <v>40.929000000000002</v>
      </c>
      <c r="H29" s="111"/>
      <c r="I29" s="111"/>
      <c r="J29" s="111">
        <v>41.18</v>
      </c>
      <c r="K29" s="111">
        <v>41.280999999999999</v>
      </c>
      <c r="L29" s="111">
        <v>41.384999999999998</v>
      </c>
      <c r="M29" s="111">
        <v>41.494999999999997</v>
      </c>
      <c r="N29" s="111">
        <v>41.62</v>
      </c>
      <c r="O29" s="111">
        <v>41.74</v>
      </c>
      <c r="P29" s="111"/>
      <c r="Q29" s="111">
        <v>41.887999999999998</v>
      </c>
      <c r="R29" s="111">
        <v>41.985999999999997</v>
      </c>
      <c r="S29" s="111">
        <v>42.085000000000001</v>
      </c>
      <c r="T29" s="111">
        <v>42.2</v>
      </c>
      <c r="U29" s="87">
        <v>42.298000000000002</v>
      </c>
      <c r="V29" s="87"/>
      <c r="W29" s="92"/>
      <c r="X29" s="92">
        <v>42.561</v>
      </c>
      <c r="Y29" s="96">
        <v>42.682000000000002</v>
      </c>
      <c r="Z29" s="96">
        <v>42.776000000000003</v>
      </c>
      <c r="AA29" s="117">
        <v>42.904000000000003</v>
      </c>
      <c r="AB29" s="117">
        <v>43.018000000000001</v>
      </c>
      <c r="AC29" s="117"/>
      <c r="AD29" s="117"/>
      <c r="AE29" s="117">
        <v>43.209000000000003</v>
      </c>
      <c r="AF29" s="117">
        <v>43.329000000000001</v>
      </c>
      <c r="AG29" s="117">
        <v>43.411999999999999</v>
      </c>
      <c r="AH29" s="117">
        <v>43.533000000000001</v>
      </c>
      <c r="AI29" s="117">
        <v>43.680999999999997</v>
      </c>
      <c r="AJ29" s="117">
        <v>43.927</v>
      </c>
    </row>
    <row r="30" spans="1:36" outlineLevel="1">
      <c r="A30" s="33"/>
      <c r="B30" s="39" t="s">
        <v>20</v>
      </c>
      <c r="C30" s="67" t="s">
        <v>102</v>
      </c>
      <c r="D30" s="36"/>
      <c r="E30" s="37">
        <f>JULI!AJ58</f>
        <v>886.28</v>
      </c>
      <c r="F30" s="113">
        <v>724.52</v>
      </c>
      <c r="G30" s="113">
        <v>725.19</v>
      </c>
      <c r="H30" s="113"/>
      <c r="I30" s="113"/>
      <c r="J30" s="113">
        <v>726.65</v>
      </c>
      <c r="K30" s="113">
        <v>727.21</v>
      </c>
      <c r="L30" s="113">
        <v>727.86</v>
      </c>
      <c r="M30" s="113">
        <v>728.47</v>
      </c>
      <c r="N30" s="113">
        <v>729.07</v>
      </c>
      <c r="O30" s="113">
        <v>729.76</v>
      </c>
      <c r="P30" s="113"/>
      <c r="Q30" s="113">
        <v>730.43</v>
      </c>
      <c r="R30" s="113">
        <v>731.04</v>
      </c>
      <c r="S30" s="113">
        <v>731.67</v>
      </c>
      <c r="T30" s="113">
        <v>732.32</v>
      </c>
      <c r="U30" s="89">
        <v>732.93</v>
      </c>
      <c r="V30" s="89"/>
      <c r="W30" s="94"/>
      <c r="X30" s="94">
        <v>733.82</v>
      </c>
      <c r="Y30" s="98">
        <v>734.43</v>
      </c>
      <c r="Z30" s="98">
        <v>735.07</v>
      </c>
      <c r="AA30" s="119">
        <v>735.7</v>
      </c>
      <c r="AB30" s="119">
        <v>736.33</v>
      </c>
      <c r="AC30" s="119"/>
      <c r="AD30" s="119"/>
      <c r="AE30" s="119">
        <v>737.42</v>
      </c>
      <c r="AF30" s="119">
        <v>738.16</v>
      </c>
      <c r="AG30" s="119">
        <v>738.73</v>
      </c>
      <c r="AH30" s="119">
        <v>739.39</v>
      </c>
      <c r="AI30" s="119">
        <v>740.05</v>
      </c>
      <c r="AJ30" s="119">
        <v>741.27</v>
      </c>
    </row>
    <row r="31" spans="1:36" outlineLevel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36" outlineLevel="1">
      <c r="A32" s="33"/>
      <c r="B32" s="35" t="s">
        <v>27</v>
      </c>
      <c r="C32" s="35" t="s">
        <v>58</v>
      </c>
      <c r="D32" s="35" t="s">
        <v>22</v>
      </c>
      <c r="E32" s="35">
        <v>30</v>
      </c>
      <c r="F32" s="35">
        <v>1</v>
      </c>
      <c r="G32" s="35">
        <v>2</v>
      </c>
      <c r="H32" s="35">
        <v>3</v>
      </c>
      <c r="I32" s="35">
        <v>4</v>
      </c>
      <c r="J32" s="35">
        <v>5</v>
      </c>
      <c r="K32" s="35">
        <v>6</v>
      </c>
      <c r="L32" s="35">
        <v>7</v>
      </c>
      <c r="M32" s="35">
        <v>8</v>
      </c>
      <c r="N32" s="35">
        <v>9</v>
      </c>
      <c r="O32" s="35">
        <v>10</v>
      </c>
      <c r="P32" s="35">
        <v>11</v>
      </c>
      <c r="Q32" s="35">
        <v>12</v>
      </c>
      <c r="R32" s="35">
        <v>13</v>
      </c>
      <c r="S32" s="35">
        <v>14</v>
      </c>
      <c r="T32" s="35">
        <v>15</v>
      </c>
      <c r="U32" s="35">
        <v>16</v>
      </c>
      <c r="V32" s="35">
        <v>17</v>
      </c>
      <c r="W32" s="35">
        <v>18</v>
      </c>
      <c r="X32" s="35">
        <v>19</v>
      </c>
      <c r="Y32" s="35">
        <v>20</v>
      </c>
      <c r="Z32" s="35">
        <v>21</v>
      </c>
      <c r="AA32" s="35">
        <v>22</v>
      </c>
      <c r="AB32" s="35">
        <v>23</v>
      </c>
      <c r="AC32" s="35">
        <v>24</v>
      </c>
      <c r="AD32" s="35">
        <v>25</v>
      </c>
      <c r="AE32" s="35">
        <v>26</v>
      </c>
      <c r="AF32" s="35">
        <v>27</v>
      </c>
      <c r="AG32" s="35">
        <v>28</v>
      </c>
      <c r="AH32" s="35">
        <v>29</v>
      </c>
      <c r="AI32" s="35">
        <v>30</v>
      </c>
      <c r="AJ32" s="35">
        <v>31</v>
      </c>
    </row>
    <row r="33" spans="1:37" outlineLevel="1">
      <c r="A33" s="33"/>
      <c r="B33" s="36" t="s">
        <v>23</v>
      </c>
      <c r="C33" s="36"/>
      <c r="D33" s="36"/>
      <c r="E33" s="36">
        <f t="shared" ref="E33:E58" si="0">E5</f>
        <v>5844.1379999999999</v>
      </c>
      <c r="F33" s="36">
        <f t="shared" ref="F33:AJ41" si="1">IF(F5=0,E33,F5)</f>
        <v>4968.991</v>
      </c>
      <c r="G33" s="36">
        <f t="shared" si="1"/>
        <v>4973.0119999999997</v>
      </c>
      <c r="H33" s="36">
        <f t="shared" si="1"/>
        <v>4973.0119999999997</v>
      </c>
      <c r="I33" s="36">
        <f t="shared" si="1"/>
        <v>4973.0119999999997</v>
      </c>
      <c r="J33" s="36">
        <f t="shared" si="1"/>
        <v>4973.0119999999997</v>
      </c>
      <c r="K33" s="36">
        <f t="shared" si="1"/>
        <v>4982.0479999999998</v>
      </c>
      <c r="L33" s="36">
        <f t="shared" si="1"/>
        <v>4986.2299999999996</v>
      </c>
      <c r="M33" s="36">
        <f t="shared" si="1"/>
        <v>4990.1940000000004</v>
      </c>
      <c r="N33" s="36">
        <f t="shared" si="1"/>
        <v>4998.9849999999997</v>
      </c>
      <c r="O33" s="36">
        <f t="shared" si="1"/>
        <v>4999.0349999999999</v>
      </c>
      <c r="P33" s="36">
        <f t="shared" si="1"/>
        <v>4999.0349999999999</v>
      </c>
      <c r="Q33" s="36">
        <f t="shared" si="1"/>
        <v>5000.7629999999999</v>
      </c>
      <c r="R33" s="36">
        <f t="shared" si="1"/>
        <v>5004.6180000000004</v>
      </c>
      <c r="S33" s="36">
        <f t="shared" si="1"/>
        <v>5008.9840000000004</v>
      </c>
      <c r="T33" s="36">
        <f t="shared" si="1"/>
        <v>5012.7179999999998</v>
      </c>
      <c r="U33" s="36">
        <f t="shared" si="1"/>
        <v>5015.46</v>
      </c>
      <c r="V33" s="36">
        <f t="shared" si="1"/>
        <v>5015.46</v>
      </c>
      <c r="W33" s="36">
        <f t="shared" si="1"/>
        <v>5015.46</v>
      </c>
      <c r="X33" s="36">
        <f t="shared" si="1"/>
        <v>5019.8019999999997</v>
      </c>
      <c r="Y33" s="36">
        <f t="shared" si="1"/>
        <v>5023.6580000000004</v>
      </c>
      <c r="Z33" s="36">
        <f t="shared" si="1"/>
        <v>5027.1909999999998</v>
      </c>
      <c r="AA33" s="36">
        <f t="shared" si="1"/>
        <v>5031.3519999999999</v>
      </c>
      <c r="AB33" s="36">
        <f t="shared" si="1"/>
        <v>5034.6570000000002</v>
      </c>
      <c r="AC33" s="36">
        <f t="shared" si="1"/>
        <v>5034.6570000000002</v>
      </c>
      <c r="AD33" s="36">
        <f t="shared" si="1"/>
        <v>5034.6570000000002</v>
      </c>
      <c r="AE33" s="36">
        <f t="shared" si="1"/>
        <v>5037.9409999999998</v>
      </c>
      <c r="AF33" s="36">
        <f t="shared" si="1"/>
        <v>5042.0919999999996</v>
      </c>
      <c r="AG33" s="36">
        <f t="shared" si="1"/>
        <v>5045.3779999999997</v>
      </c>
      <c r="AH33" s="36">
        <f t="shared" si="1"/>
        <v>5048.6909999999998</v>
      </c>
      <c r="AI33" s="36">
        <f t="shared" si="1"/>
        <v>5052.5590000000002</v>
      </c>
      <c r="AJ33" s="36">
        <f t="shared" si="1"/>
        <v>5056.0519999999997</v>
      </c>
    </row>
    <row r="34" spans="1:37" outlineLevel="1">
      <c r="A34" s="33"/>
      <c r="B34" s="36" t="s">
        <v>24</v>
      </c>
      <c r="C34" s="36"/>
      <c r="D34" s="36"/>
      <c r="E34" s="36">
        <f t="shared" si="0"/>
        <v>1144.223</v>
      </c>
      <c r="F34" s="36">
        <f t="shared" si="1"/>
        <v>969.35299999999995</v>
      </c>
      <c r="G34" s="36">
        <f t="shared" si="1"/>
        <v>970.16200000000003</v>
      </c>
      <c r="H34" s="36">
        <f t="shared" si="1"/>
        <v>970.16200000000003</v>
      </c>
      <c r="I34" s="36">
        <f t="shared" si="1"/>
        <v>970.16200000000003</v>
      </c>
      <c r="J34" s="36">
        <f t="shared" si="1"/>
        <v>970.16200000000003</v>
      </c>
      <c r="K34" s="36">
        <f t="shared" si="1"/>
        <v>972.35599999999999</v>
      </c>
      <c r="L34" s="36">
        <f t="shared" si="1"/>
        <v>973.15300000000002</v>
      </c>
      <c r="M34" s="36">
        <f t="shared" si="1"/>
        <v>974.00699999999995</v>
      </c>
      <c r="N34" s="36">
        <f t="shared" si="1"/>
        <v>974.88400000000001</v>
      </c>
      <c r="O34" s="36">
        <f t="shared" si="1"/>
        <v>975.649</v>
      </c>
      <c r="P34" s="36">
        <f t="shared" si="1"/>
        <v>975.649</v>
      </c>
      <c r="Q34" s="36">
        <f t="shared" si="1"/>
        <v>976.26499999999999</v>
      </c>
      <c r="R34" s="36">
        <f t="shared" si="1"/>
        <v>976.96</v>
      </c>
      <c r="S34" s="36">
        <f t="shared" si="1"/>
        <v>977.80100000000004</v>
      </c>
      <c r="T34" s="36">
        <f t="shared" si="1"/>
        <v>978.62900000000002</v>
      </c>
      <c r="U34" s="36">
        <f t="shared" si="1"/>
        <v>979.17600000000004</v>
      </c>
      <c r="V34" s="36">
        <f t="shared" si="1"/>
        <v>979.17600000000004</v>
      </c>
      <c r="W34" s="36">
        <f t="shared" si="1"/>
        <v>979.17600000000004</v>
      </c>
      <c r="X34" s="36">
        <f t="shared" si="1"/>
        <v>979.98099999999999</v>
      </c>
      <c r="Y34" s="36">
        <f t="shared" si="1"/>
        <v>980.77700000000004</v>
      </c>
      <c r="Z34" s="36">
        <f t="shared" si="1"/>
        <v>981.49</v>
      </c>
      <c r="AA34" s="36">
        <f t="shared" si="1"/>
        <v>982.39200000000005</v>
      </c>
      <c r="AB34" s="36">
        <f t="shared" si="1"/>
        <v>983.04700000000003</v>
      </c>
      <c r="AC34" s="36">
        <f t="shared" si="1"/>
        <v>983.04700000000003</v>
      </c>
      <c r="AD34" s="36">
        <f t="shared" si="1"/>
        <v>983.04700000000003</v>
      </c>
      <c r="AE34" s="36">
        <f t="shared" si="1"/>
        <v>983.90300000000002</v>
      </c>
      <c r="AF34" s="36">
        <f t="shared" si="1"/>
        <v>984.71199999999999</v>
      </c>
      <c r="AG34" s="36">
        <f t="shared" si="1"/>
        <v>985.36699999999996</v>
      </c>
      <c r="AH34" s="36">
        <f t="shared" si="1"/>
        <v>986.05899999999997</v>
      </c>
      <c r="AI34" s="36">
        <f t="shared" si="1"/>
        <v>986.78</v>
      </c>
      <c r="AJ34" s="36">
        <f t="shared" si="1"/>
        <v>987.39300000000003</v>
      </c>
    </row>
    <row r="35" spans="1:37" outlineLevel="1">
      <c r="A35" s="33"/>
      <c r="B35" s="39" t="s">
        <v>2</v>
      </c>
      <c r="C35" s="36"/>
      <c r="D35" s="36"/>
      <c r="E35" s="36">
        <f t="shared" si="0"/>
        <v>15549</v>
      </c>
      <c r="F35" s="36">
        <f t="shared" si="1"/>
        <v>12259</v>
      </c>
      <c r="G35" s="36">
        <f t="shared" si="1"/>
        <v>12274</v>
      </c>
      <c r="H35" s="36">
        <f t="shared" si="1"/>
        <v>12274</v>
      </c>
      <c r="I35" s="36">
        <f t="shared" si="1"/>
        <v>12274</v>
      </c>
      <c r="J35" s="36">
        <f t="shared" si="1"/>
        <v>12274</v>
      </c>
      <c r="K35" s="36">
        <f t="shared" si="1"/>
        <v>12309</v>
      </c>
      <c r="L35" s="36">
        <f t="shared" si="1"/>
        <v>12325</v>
      </c>
      <c r="M35" s="36">
        <f t="shared" si="1"/>
        <v>12340</v>
      </c>
      <c r="N35" s="36">
        <f t="shared" si="1"/>
        <v>12355</v>
      </c>
      <c r="O35" s="36">
        <f t="shared" si="1"/>
        <v>12370</v>
      </c>
      <c r="P35" s="36">
        <f t="shared" si="1"/>
        <v>12370</v>
      </c>
      <c r="Q35" s="36">
        <f t="shared" si="1"/>
        <v>12380</v>
      </c>
      <c r="R35" s="36">
        <f t="shared" si="1"/>
        <v>12395</v>
      </c>
      <c r="S35" s="36">
        <f t="shared" si="1"/>
        <v>12411</v>
      </c>
      <c r="T35" s="36">
        <f t="shared" si="1"/>
        <v>12425</v>
      </c>
      <c r="U35" s="36">
        <f t="shared" si="1"/>
        <v>12436</v>
      </c>
      <c r="V35" s="36">
        <f t="shared" si="1"/>
        <v>12436</v>
      </c>
      <c r="W35" s="36">
        <f t="shared" si="1"/>
        <v>12436</v>
      </c>
      <c r="X35" s="36">
        <f t="shared" si="1"/>
        <v>12452</v>
      </c>
      <c r="Y35" s="36">
        <f t="shared" si="1"/>
        <v>12466</v>
      </c>
      <c r="Z35" s="36">
        <f t="shared" si="1"/>
        <v>12480</v>
      </c>
      <c r="AA35" s="36">
        <f t="shared" si="1"/>
        <v>14495</v>
      </c>
      <c r="AB35" s="36">
        <f t="shared" si="1"/>
        <v>12508</v>
      </c>
      <c r="AC35" s="36">
        <f t="shared" si="1"/>
        <v>12508</v>
      </c>
      <c r="AD35" s="36">
        <f t="shared" si="1"/>
        <v>12508</v>
      </c>
      <c r="AE35" s="36">
        <f t="shared" si="1"/>
        <v>12521</v>
      </c>
      <c r="AF35" s="36">
        <f t="shared" si="1"/>
        <v>12536</v>
      </c>
      <c r="AG35" s="36">
        <f t="shared" si="1"/>
        <v>12549</v>
      </c>
      <c r="AH35" s="36">
        <f t="shared" si="1"/>
        <v>12562</v>
      </c>
      <c r="AI35" s="36">
        <f t="shared" si="1"/>
        <v>12576</v>
      </c>
      <c r="AJ35" s="36">
        <f t="shared" si="1"/>
        <v>12588</v>
      </c>
      <c r="AK35" s="6">
        <v>12576</v>
      </c>
    </row>
    <row r="36" spans="1:37" outlineLevel="1">
      <c r="A36" s="33"/>
      <c r="B36" s="39" t="s">
        <v>4</v>
      </c>
      <c r="C36" s="36"/>
      <c r="D36" s="36"/>
      <c r="E36" s="36">
        <f t="shared" si="0"/>
        <v>23921</v>
      </c>
      <c r="F36" s="36">
        <f t="shared" si="1"/>
        <v>23921</v>
      </c>
      <c r="G36" s="36">
        <f t="shared" si="1"/>
        <v>23921</v>
      </c>
      <c r="H36" s="36">
        <f t="shared" si="1"/>
        <v>23921</v>
      </c>
      <c r="I36" s="36">
        <f t="shared" si="1"/>
        <v>23921</v>
      </c>
      <c r="J36" s="36">
        <f t="shared" si="1"/>
        <v>23921</v>
      </c>
      <c r="K36" s="36">
        <f t="shared" si="1"/>
        <v>23921</v>
      </c>
      <c r="L36" s="36">
        <f t="shared" si="1"/>
        <v>23921</v>
      </c>
      <c r="M36" s="36">
        <f t="shared" si="1"/>
        <v>23921</v>
      </c>
      <c r="N36" s="36">
        <f t="shared" si="1"/>
        <v>23921</v>
      </c>
      <c r="O36" s="36">
        <f t="shared" si="1"/>
        <v>23921</v>
      </c>
      <c r="P36" s="36">
        <f t="shared" si="1"/>
        <v>23921</v>
      </c>
      <c r="Q36" s="36">
        <f t="shared" si="1"/>
        <v>23921</v>
      </c>
      <c r="R36" s="36">
        <f t="shared" si="1"/>
        <v>23921</v>
      </c>
      <c r="S36" s="36">
        <f t="shared" si="1"/>
        <v>23921</v>
      </c>
      <c r="T36" s="36">
        <f t="shared" si="1"/>
        <v>23921</v>
      </c>
      <c r="U36" s="36">
        <f t="shared" si="1"/>
        <v>23921</v>
      </c>
      <c r="V36" s="36">
        <f t="shared" si="1"/>
        <v>23921</v>
      </c>
      <c r="W36" s="36">
        <f t="shared" si="1"/>
        <v>23921</v>
      </c>
      <c r="X36" s="36">
        <f t="shared" si="1"/>
        <v>23921</v>
      </c>
      <c r="Y36" s="36">
        <f t="shared" si="1"/>
        <v>23921</v>
      </c>
      <c r="Z36" s="36">
        <f t="shared" si="1"/>
        <v>23921</v>
      </c>
      <c r="AA36" s="36">
        <f t="shared" si="1"/>
        <v>23921</v>
      </c>
      <c r="AB36" s="36">
        <f t="shared" si="1"/>
        <v>23921</v>
      </c>
      <c r="AC36" s="36">
        <f t="shared" si="1"/>
        <v>23921</v>
      </c>
      <c r="AD36" s="36">
        <f t="shared" si="1"/>
        <v>23921</v>
      </c>
      <c r="AE36" s="36">
        <f t="shared" si="1"/>
        <v>23921</v>
      </c>
      <c r="AF36" s="36">
        <f t="shared" si="1"/>
        <v>23921</v>
      </c>
      <c r="AG36" s="36">
        <f t="shared" si="1"/>
        <v>23921</v>
      </c>
      <c r="AH36" s="36">
        <f t="shared" si="1"/>
        <v>23921</v>
      </c>
      <c r="AI36" s="36">
        <f t="shared" si="1"/>
        <v>23921</v>
      </c>
      <c r="AJ36" s="36">
        <f t="shared" si="1"/>
        <v>23921</v>
      </c>
      <c r="AK36" s="6">
        <v>23921</v>
      </c>
    </row>
    <row r="37" spans="1:37" outlineLevel="1">
      <c r="A37" s="33"/>
      <c r="B37" s="39" t="s">
        <v>10</v>
      </c>
      <c r="C37" s="36"/>
      <c r="D37" s="36"/>
      <c r="E37" s="36">
        <f t="shared" si="0"/>
        <v>2607.5</v>
      </c>
      <c r="F37" s="36">
        <f t="shared" si="1"/>
        <v>2109.6999999999998</v>
      </c>
      <c r="G37" s="36">
        <f t="shared" si="1"/>
        <v>2112.6</v>
      </c>
      <c r="H37" s="36">
        <f t="shared" si="1"/>
        <v>2112.6</v>
      </c>
      <c r="I37" s="36">
        <f t="shared" si="1"/>
        <v>2112.6</v>
      </c>
      <c r="J37" s="36">
        <f t="shared" si="1"/>
        <v>2117.8000000000002</v>
      </c>
      <c r="K37" s="36">
        <f t="shared" si="1"/>
        <v>2119.9</v>
      </c>
      <c r="L37" s="36">
        <f t="shared" si="1"/>
        <v>2123.3000000000002</v>
      </c>
      <c r="M37" s="36">
        <f t="shared" si="1"/>
        <v>2126.6999999999998</v>
      </c>
      <c r="N37" s="36">
        <f t="shared" si="1"/>
        <v>2129.9</v>
      </c>
      <c r="O37" s="36">
        <f t="shared" si="1"/>
        <v>2133</v>
      </c>
      <c r="P37" s="36">
        <f t="shared" si="1"/>
        <v>2133</v>
      </c>
      <c r="Q37" s="36">
        <f t="shared" si="1"/>
        <v>2134</v>
      </c>
      <c r="R37" s="36">
        <f t="shared" si="1"/>
        <v>2136.8000000000002</v>
      </c>
      <c r="S37" s="36">
        <f t="shared" si="1"/>
        <v>2140.1999999999998</v>
      </c>
      <c r="T37" s="36">
        <f t="shared" si="1"/>
        <v>2142.9</v>
      </c>
      <c r="U37" s="36">
        <f t="shared" si="1"/>
        <v>2144</v>
      </c>
      <c r="V37" s="36">
        <f t="shared" si="1"/>
        <v>2144</v>
      </c>
      <c r="W37" s="36">
        <f t="shared" si="1"/>
        <v>2144</v>
      </c>
      <c r="X37" s="36">
        <f t="shared" si="1"/>
        <v>2145.8000000000002</v>
      </c>
      <c r="Y37" s="36">
        <f t="shared" si="1"/>
        <v>2149</v>
      </c>
      <c r="Z37" s="36">
        <f t="shared" si="1"/>
        <v>2151.4</v>
      </c>
      <c r="AA37" s="36">
        <f t="shared" si="1"/>
        <v>2155.1</v>
      </c>
      <c r="AB37" s="36">
        <f t="shared" si="1"/>
        <v>2156.8000000000002</v>
      </c>
      <c r="AC37" s="36">
        <f t="shared" si="1"/>
        <v>2156.8000000000002</v>
      </c>
      <c r="AD37" s="36">
        <f t="shared" si="1"/>
        <v>2156.8000000000002</v>
      </c>
      <c r="AE37" s="36">
        <f t="shared" si="1"/>
        <v>2157.5</v>
      </c>
      <c r="AF37" s="36">
        <f t="shared" si="1"/>
        <v>2160.4</v>
      </c>
      <c r="AG37" s="36">
        <f t="shared" si="1"/>
        <v>2162.8000000000002</v>
      </c>
      <c r="AH37" s="36">
        <f t="shared" si="1"/>
        <v>2165</v>
      </c>
      <c r="AI37" s="36">
        <f t="shared" si="1"/>
        <v>2167.5</v>
      </c>
      <c r="AJ37" s="36">
        <f t="shared" si="1"/>
        <v>2168.1999999999998</v>
      </c>
      <c r="AK37" s="6">
        <v>2167.5</v>
      </c>
    </row>
    <row r="38" spans="1:37" outlineLevel="1">
      <c r="A38" s="33"/>
      <c r="B38" s="61" t="s">
        <v>26</v>
      </c>
      <c r="C38" s="36"/>
      <c r="D38" s="36"/>
      <c r="E38" s="36">
        <f t="shared" si="0"/>
        <v>1272</v>
      </c>
      <c r="F38" s="36">
        <f t="shared" si="1"/>
        <v>956.08</v>
      </c>
      <c r="G38" s="36">
        <f t="shared" si="1"/>
        <v>957.96</v>
      </c>
      <c r="H38" s="36">
        <f t="shared" si="1"/>
        <v>957.96</v>
      </c>
      <c r="I38" s="36">
        <f t="shared" si="1"/>
        <v>957.96</v>
      </c>
      <c r="J38" s="36">
        <f t="shared" si="1"/>
        <v>961.47</v>
      </c>
      <c r="K38" s="36">
        <f t="shared" si="1"/>
        <v>962.81</v>
      </c>
      <c r="L38" s="36">
        <f t="shared" si="1"/>
        <v>965.03</v>
      </c>
      <c r="M38" s="36">
        <f t="shared" si="1"/>
        <v>967.38</v>
      </c>
      <c r="N38" s="36">
        <f t="shared" si="1"/>
        <v>969.53</v>
      </c>
      <c r="O38" s="36">
        <f t="shared" si="1"/>
        <v>971.6</v>
      </c>
      <c r="P38" s="36">
        <f t="shared" si="1"/>
        <v>971.6</v>
      </c>
      <c r="Q38" s="36">
        <f t="shared" si="1"/>
        <v>972.27</v>
      </c>
      <c r="R38" s="36">
        <f t="shared" si="1"/>
        <v>974.1</v>
      </c>
      <c r="S38" s="36">
        <f t="shared" si="1"/>
        <v>976.37</v>
      </c>
      <c r="T38" s="36">
        <f t="shared" si="1"/>
        <v>978.18</v>
      </c>
      <c r="U38" s="36">
        <f t="shared" si="1"/>
        <v>978.61</v>
      </c>
      <c r="V38" s="36">
        <f t="shared" si="1"/>
        <v>978.61</v>
      </c>
      <c r="W38" s="36">
        <f t="shared" si="1"/>
        <v>978.61</v>
      </c>
      <c r="X38" s="36">
        <f t="shared" si="1"/>
        <v>979.03</v>
      </c>
      <c r="Y38" s="36">
        <f t="shared" si="1"/>
        <v>981.2</v>
      </c>
      <c r="Z38" s="36">
        <f t="shared" si="1"/>
        <v>982.72</v>
      </c>
      <c r="AA38" s="36">
        <f t="shared" si="1"/>
        <v>985.27</v>
      </c>
      <c r="AB38" s="36">
        <f t="shared" si="1"/>
        <v>986.14</v>
      </c>
      <c r="AC38" s="36">
        <f t="shared" si="1"/>
        <v>986.14</v>
      </c>
      <c r="AD38" s="36">
        <f t="shared" si="1"/>
        <v>986.14</v>
      </c>
      <c r="AE38" s="36">
        <f t="shared" si="1"/>
        <v>986.48</v>
      </c>
      <c r="AF38" s="36">
        <f t="shared" si="1"/>
        <v>988.59</v>
      </c>
      <c r="AG38" s="36">
        <f t="shared" si="1"/>
        <v>990.18</v>
      </c>
      <c r="AH38" s="36">
        <f t="shared" si="1"/>
        <v>991.56</v>
      </c>
      <c r="AI38" s="36">
        <f t="shared" si="1"/>
        <v>993.11</v>
      </c>
      <c r="AJ38" s="36">
        <f t="shared" si="1"/>
        <v>993.39</v>
      </c>
      <c r="AK38" s="6">
        <v>993.11</v>
      </c>
    </row>
    <row r="39" spans="1:37" outlineLevel="1">
      <c r="A39" s="33"/>
      <c r="B39" s="61" t="s">
        <v>11</v>
      </c>
      <c r="C39" s="36"/>
      <c r="D39" s="36"/>
      <c r="E39" s="36">
        <f t="shared" si="0"/>
        <v>161.55000000000001</v>
      </c>
      <c r="F39" s="36">
        <f t="shared" si="1"/>
        <v>143.68</v>
      </c>
      <c r="G39" s="36">
        <f t="shared" si="1"/>
        <v>143.78</v>
      </c>
      <c r="H39" s="36">
        <f t="shared" si="1"/>
        <v>143.78</v>
      </c>
      <c r="I39" s="36">
        <f t="shared" si="1"/>
        <v>143.78</v>
      </c>
      <c r="J39" s="36">
        <f t="shared" si="1"/>
        <v>143.91</v>
      </c>
      <c r="K39" s="36">
        <f t="shared" si="1"/>
        <v>144.01</v>
      </c>
      <c r="L39" s="36">
        <f t="shared" si="1"/>
        <v>144.09</v>
      </c>
      <c r="M39" s="36">
        <f t="shared" si="1"/>
        <v>144.13</v>
      </c>
      <c r="N39" s="36">
        <f t="shared" si="1"/>
        <v>144.16</v>
      </c>
      <c r="O39" s="36">
        <f t="shared" si="1"/>
        <v>144.19</v>
      </c>
      <c r="P39" s="36">
        <f t="shared" si="1"/>
        <v>144.19</v>
      </c>
      <c r="Q39" s="36">
        <f t="shared" si="1"/>
        <v>144.22999999999999</v>
      </c>
      <c r="R39" s="36">
        <f t="shared" si="1"/>
        <v>144.28</v>
      </c>
      <c r="S39" s="36">
        <f t="shared" si="1"/>
        <v>144.32</v>
      </c>
      <c r="T39" s="36">
        <f t="shared" si="1"/>
        <v>143.37</v>
      </c>
      <c r="U39" s="36">
        <f t="shared" si="1"/>
        <v>144.49</v>
      </c>
      <c r="V39" s="36">
        <f t="shared" si="1"/>
        <v>144.49</v>
      </c>
      <c r="W39" s="36">
        <f t="shared" si="1"/>
        <v>144.49</v>
      </c>
      <c r="X39" s="36">
        <f t="shared" si="1"/>
        <v>144.61000000000001</v>
      </c>
      <c r="Y39" s="36">
        <f t="shared" si="1"/>
        <v>144.63999999999999</v>
      </c>
      <c r="Z39" s="36">
        <f t="shared" si="1"/>
        <v>144.69</v>
      </c>
      <c r="AA39" s="36">
        <f t="shared" si="1"/>
        <v>144.78</v>
      </c>
      <c r="AB39" s="36">
        <f t="shared" si="1"/>
        <v>144.88</v>
      </c>
      <c r="AC39" s="36">
        <f t="shared" si="1"/>
        <v>144.88</v>
      </c>
      <c r="AD39" s="36">
        <f t="shared" si="1"/>
        <v>144.88</v>
      </c>
      <c r="AE39" s="36">
        <f t="shared" si="1"/>
        <v>144.97999999999999</v>
      </c>
      <c r="AF39" s="36">
        <f t="shared" si="1"/>
        <v>145.09</v>
      </c>
      <c r="AG39" s="36">
        <f t="shared" si="1"/>
        <v>145.13</v>
      </c>
      <c r="AH39" s="36">
        <f t="shared" si="1"/>
        <v>145.21</v>
      </c>
      <c r="AI39" s="36">
        <f t="shared" si="1"/>
        <v>145.30000000000001</v>
      </c>
      <c r="AJ39" s="36">
        <f t="shared" si="1"/>
        <v>145.38</v>
      </c>
      <c r="AK39" s="6">
        <v>145.30000000000001</v>
      </c>
    </row>
    <row r="40" spans="1:37" outlineLevel="1">
      <c r="A40" s="33"/>
      <c r="B40" s="62" t="s">
        <v>44</v>
      </c>
      <c r="C40" s="36"/>
      <c r="D40" s="36"/>
      <c r="E40" s="36">
        <f t="shared" si="0"/>
        <v>49.082000000000001</v>
      </c>
      <c r="F40" s="36">
        <f t="shared" si="1"/>
        <v>19.387</v>
      </c>
      <c r="G40" s="36">
        <f t="shared" si="1"/>
        <v>19.48</v>
      </c>
      <c r="H40" s="36">
        <f t="shared" si="1"/>
        <v>19.48</v>
      </c>
      <c r="I40" s="36">
        <f t="shared" si="1"/>
        <v>19.48</v>
      </c>
      <c r="J40" s="36">
        <f t="shared" si="1"/>
        <v>19.631</v>
      </c>
      <c r="K40" s="36">
        <f t="shared" si="1"/>
        <v>19.725000000000001</v>
      </c>
      <c r="L40" s="36">
        <f t="shared" si="1"/>
        <v>19.878</v>
      </c>
      <c r="M40" s="36">
        <f t="shared" si="1"/>
        <v>20.154</v>
      </c>
      <c r="N40" s="36">
        <f t="shared" si="1"/>
        <v>20.347999999999999</v>
      </c>
      <c r="O40" s="36">
        <f t="shared" si="1"/>
        <v>20.582000000000001</v>
      </c>
      <c r="P40" s="36">
        <f t="shared" si="1"/>
        <v>20.582000000000001</v>
      </c>
      <c r="Q40" s="36">
        <f t="shared" si="1"/>
        <v>20.65</v>
      </c>
      <c r="R40" s="36">
        <f t="shared" si="1"/>
        <v>20.975999999999999</v>
      </c>
      <c r="S40" s="36">
        <f t="shared" si="1"/>
        <v>21.245000000000001</v>
      </c>
      <c r="T40" s="36">
        <f t="shared" si="1"/>
        <v>21.420999999999999</v>
      </c>
      <c r="U40" s="36">
        <f t="shared" si="1"/>
        <v>21.465</v>
      </c>
      <c r="V40" s="36">
        <f t="shared" si="1"/>
        <v>21.465</v>
      </c>
      <c r="W40" s="36">
        <f t="shared" si="1"/>
        <v>21.465</v>
      </c>
      <c r="X40" s="36">
        <f t="shared" si="1"/>
        <v>21.501999999999999</v>
      </c>
      <c r="Y40" s="36">
        <f t="shared" si="1"/>
        <v>21.635000000000002</v>
      </c>
      <c r="Z40" s="36">
        <f t="shared" si="1"/>
        <v>21.968</v>
      </c>
      <c r="AA40" s="36">
        <f t="shared" si="1"/>
        <v>22.094999999999999</v>
      </c>
      <c r="AB40" s="36">
        <f t="shared" si="1"/>
        <v>22.140999999999998</v>
      </c>
      <c r="AC40" s="36">
        <f t="shared" si="1"/>
        <v>22.140999999999998</v>
      </c>
      <c r="AD40" s="36">
        <f t="shared" si="1"/>
        <v>22.140999999999998</v>
      </c>
      <c r="AE40" s="36">
        <f t="shared" si="1"/>
        <v>22.152999999999999</v>
      </c>
      <c r="AF40" s="36">
        <f t="shared" si="1"/>
        <v>22.366</v>
      </c>
      <c r="AG40" s="36">
        <f t="shared" si="1"/>
        <v>22.587</v>
      </c>
      <c r="AH40" s="36">
        <f t="shared" si="1"/>
        <v>22.702000000000002</v>
      </c>
      <c r="AI40" s="36">
        <f t="shared" si="1"/>
        <v>22.803000000000001</v>
      </c>
      <c r="AJ40" s="36">
        <f t="shared" si="1"/>
        <v>22.821999999999999</v>
      </c>
      <c r="AK40" s="187">
        <v>22803</v>
      </c>
    </row>
    <row r="41" spans="1:37" outlineLevel="1">
      <c r="A41" s="33"/>
      <c r="B41" s="62" t="s">
        <v>43</v>
      </c>
      <c r="C41" s="36"/>
      <c r="D41" s="36"/>
      <c r="E41" s="36">
        <f t="shared" si="0"/>
        <v>3.254</v>
      </c>
      <c r="F41" s="36">
        <f t="shared" si="1"/>
        <v>1.0730999999999999</v>
      </c>
      <c r="G41" s="36">
        <f t="shared" si="1"/>
        <v>1.0740000000000001</v>
      </c>
      <c r="H41" s="36">
        <f t="shared" si="1"/>
        <v>1.0740000000000001</v>
      </c>
      <c r="I41" s="36">
        <f t="shared" si="1"/>
        <v>1.0740000000000001</v>
      </c>
      <c r="J41" s="36">
        <f t="shared" si="1"/>
        <v>1.079</v>
      </c>
      <c r="K41" s="36">
        <f t="shared" si="1"/>
        <v>1.08</v>
      </c>
      <c r="L41" s="36">
        <f t="shared" si="1"/>
        <v>1.0820000000000001</v>
      </c>
      <c r="M41" s="36">
        <f t="shared" ref="M41:AJ51" si="2">IF(M13=0,L41,M13)</f>
        <v>1.1006</v>
      </c>
      <c r="N41" s="36">
        <f t="shared" si="2"/>
        <v>1.1220000000000001</v>
      </c>
      <c r="O41" s="36">
        <f t="shared" si="2"/>
        <v>1.1287</v>
      </c>
      <c r="P41" s="36">
        <f t="shared" si="2"/>
        <v>1.1287</v>
      </c>
      <c r="Q41" s="36">
        <f t="shared" si="2"/>
        <v>1.1316999999999999</v>
      </c>
      <c r="R41" s="36">
        <f t="shared" si="2"/>
        <v>1.139</v>
      </c>
      <c r="S41" s="36">
        <f t="shared" si="2"/>
        <v>1.1645000000000001</v>
      </c>
      <c r="T41" s="36">
        <f t="shared" si="2"/>
        <v>1.1760999999999999</v>
      </c>
      <c r="U41" s="36">
        <f t="shared" si="2"/>
        <v>1.1823999999999999</v>
      </c>
      <c r="V41" s="36">
        <f t="shared" si="2"/>
        <v>1.1823999999999999</v>
      </c>
      <c r="W41" s="36">
        <f t="shared" si="2"/>
        <v>1.1823999999999999</v>
      </c>
      <c r="X41" s="36">
        <f t="shared" si="2"/>
        <v>1.1868000000000001</v>
      </c>
      <c r="Y41" s="36">
        <f t="shared" si="2"/>
        <v>1.1883999999999999</v>
      </c>
      <c r="Z41" s="36">
        <f t="shared" si="2"/>
        <v>1.1915</v>
      </c>
      <c r="AA41" s="36">
        <f t="shared" si="2"/>
        <v>1.194</v>
      </c>
      <c r="AB41" s="36">
        <f t="shared" si="2"/>
        <v>1.1988000000000001</v>
      </c>
      <c r="AC41" s="36">
        <f t="shared" si="2"/>
        <v>1.1988000000000001</v>
      </c>
      <c r="AD41" s="36">
        <f t="shared" si="2"/>
        <v>1.1988000000000001</v>
      </c>
      <c r="AE41" s="36">
        <f t="shared" si="2"/>
        <v>1.2094</v>
      </c>
      <c r="AF41" s="36">
        <f t="shared" si="2"/>
        <v>1.2133</v>
      </c>
      <c r="AG41" s="36">
        <f t="shared" si="2"/>
        <v>1.2252000000000001</v>
      </c>
      <c r="AH41" s="36">
        <f t="shared" si="2"/>
        <v>1.2301</v>
      </c>
      <c r="AI41" s="36">
        <f t="shared" si="2"/>
        <v>1.2347999999999999</v>
      </c>
      <c r="AJ41" s="36">
        <f t="shared" si="2"/>
        <v>1.2392000000000001</v>
      </c>
      <c r="AK41" s="187">
        <v>12348</v>
      </c>
    </row>
    <row r="42" spans="1:37" outlineLevel="1">
      <c r="A42" s="33"/>
      <c r="B42" s="39" t="s">
        <v>1</v>
      </c>
      <c r="C42" s="36"/>
      <c r="D42" s="36"/>
      <c r="E42" s="36">
        <f t="shared" si="0"/>
        <v>774.64</v>
      </c>
      <c r="F42" s="36">
        <f t="shared" ref="F42:U57" si="3">IF(F14=0,E42,F14)</f>
        <v>655.68</v>
      </c>
      <c r="G42" s="36">
        <f t="shared" si="3"/>
        <v>656.15</v>
      </c>
      <c r="H42" s="36">
        <f t="shared" si="3"/>
        <v>656.15</v>
      </c>
      <c r="I42" s="36">
        <f t="shared" si="3"/>
        <v>656.15</v>
      </c>
      <c r="J42" s="36">
        <f t="shared" si="3"/>
        <v>656.86</v>
      </c>
      <c r="K42" s="36">
        <f t="shared" si="3"/>
        <v>657.3</v>
      </c>
      <c r="L42" s="36">
        <f t="shared" si="3"/>
        <v>657.72</v>
      </c>
      <c r="M42" s="36">
        <f t="shared" si="2"/>
        <v>658.13</v>
      </c>
      <c r="N42" s="36">
        <f t="shared" si="2"/>
        <v>658.54</v>
      </c>
      <c r="O42" s="36">
        <f t="shared" si="2"/>
        <v>658.94</v>
      </c>
      <c r="P42" s="36">
        <f t="shared" si="2"/>
        <v>658.94</v>
      </c>
      <c r="Q42" s="36">
        <f t="shared" si="2"/>
        <v>659.23</v>
      </c>
      <c r="R42" s="36">
        <f t="shared" si="2"/>
        <v>659.59</v>
      </c>
      <c r="S42" s="36">
        <f t="shared" si="2"/>
        <v>659.98</v>
      </c>
      <c r="T42" s="36">
        <f t="shared" si="2"/>
        <v>660.44</v>
      </c>
      <c r="U42" s="36">
        <f t="shared" si="2"/>
        <v>660.9</v>
      </c>
      <c r="V42" s="36">
        <f t="shared" si="2"/>
        <v>660.9</v>
      </c>
      <c r="W42" s="36">
        <f t="shared" si="2"/>
        <v>660.9</v>
      </c>
      <c r="X42" s="36">
        <f t="shared" si="2"/>
        <v>661.6</v>
      </c>
      <c r="Y42" s="36">
        <f t="shared" si="2"/>
        <v>662.03</v>
      </c>
      <c r="Z42" s="36">
        <f t="shared" si="2"/>
        <v>662.43</v>
      </c>
      <c r="AA42" s="36">
        <f t="shared" si="2"/>
        <v>662.91</v>
      </c>
      <c r="AB42" s="36">
        <f t="shared" si="2"/>
        <v>663.42</v>
      </c>
      <c r="AC42" s="36">
        <f t="shared" si="2"/>
        <v>663.42</v>
      </c>
      <c r="AD42" s="36">
        <f t="shared" si="2"/>
        <v>663.42</v>
      </c>
      <c r="AE42" s="36">
        <f t="shared" si="2"/>
        <v>664.14</v>
      </c>
      <c r="AF42" s="36">
        <f t="shared" si="2"/>
        <v>664.6</v>
      </c>
      <c r="AG42" s="36">
        <f t="shared" si="2"/>
        <v>664.96</v>
      </c>
      <c r="AH42" s="36">
        <f t="shared" si="2"/>
        <v>665.34</v>
      </c>
      <c r="AI42" s="36">
        <f t="shared" si="2"/>
        <v>665.8</v>
      </c>
      <c r="AJ42" s="36">
        <f t="shared" si="2"/>
        <v>666.4</v>
      </c>
      <c r="AK42" s="6">
        <v>665.8</v>
      </c>
    </row>
    <row r="43" spans="1:37" outlineLevel="1">
      <c r="A43" s="33"/>
      <c r="B43" s="39" t="s">
        <v>41</v>
      </c>
      <c r="C43" s="36"/>
      <c r="D43" s="36"/>
      <c r="E43" s="36">
        <f t="shared" si="0"/>
        <v>694.68</v>
      </c>
      <c r="F43" s="36">
        <f t="shared" si="3"/>
        <v>584.13</v>
      </c>
      <c r="G43" s="36">
        <f t="shared" si="3"/>
        <v>584.66999999999996</v>
      </c>
      <c r="H43" s="36">
        <f t="shared" si="3"/>
        <v>584.66999999999996</v>
      </c>
      <c r="I43" s="36">
        <f t="shared" si="3"/>
        <v>584.66999999999996</v>
      </c>
      <c r="J43" s="36">
        <f t="shared" si="3"/>
        <v>585.45000000000005</v>
      </c>
      <c r="K43" s="36">
        <f t="shared" si="3"/>
        <v>585.94000000000005</v>
      </c>
      <c r="L43" s="36">
        <f t="shared" si="3"/>
        <v>586.46</v>
      </c>
      <c r="M43" s="36">
        <f t="shared" si="2"/>
        <v>586.92999999999995</v>
      </c>
      <c r="N43" s="36">
        <f t="shared" si="2"/>
        <v>587.41</v>
      </c>
      <c r="O43" s="36">
        <f t="shared" si="2"/>
        <v>587.88</v>
      </c>
      <c r="P43" s="36">
        <f t="shared" si="2"/>
        <v>587.88</v>
      </c>
      <c r="Q43" s="36">
        <f t="shared" si="2"/>
        <v>588.15</v>
      </c>
      <c r="R43" s="36">
        <f t="shared" si="2"/>
        <v>588.64</v>
      </c>
      <c r="S43" s="36">
        <f t="shared" si="2"/>
        <v>589.15</v>
      </c>
      <c r="T43" s="36">
        <f t="shared" si="2"/>
        <v>589.66999999999996</v>
      </c>
      <c r="U43" s="36">
        <f t="shared" si="2"/>
        <v>590.26</v>
      </c>
      <c r="V43" s="36">
        <f t="shared" si="2"/>
        <v>590.26</v>
      </c>
      <c r="W43" s="36">
        <f t="shared" si="2"/>
        <v>590.26</v>
      </c>
      <c r="X43" s="36">
        <f t="shared" si="2"/>
        <v>591.03</v>
      </c>
      <c r="Y43" s="36">
        <f t="shared" si="2"/>
        <v>591.41</v>
      </c>
      <c r="Z43" s="36">
        <f t="shared" si="2"/>
        <v>591.85</v>
      </c>
      <c r="AA43" s="36">
        <f t="shared" si="2"/>
        <v>592.30999999999995</v>
      </c>
      <c r="AB43" s="36">
        <f t="shared" si="2"/>
        <v>592.80999999999995</v>
      </c>
      <c r="AC43" s="36">
        <f t="shared" si="2"/>
        <v>592.80999999999995</v>
      </c>
      <c r="AD43" s="36">
        <f t="shared" si="2"/>
        <v>592.80999999999995</v>
      </c>
      <c r="AE43" s="36">
        <f t="shared" si="2"/>
        <v>593.47</v>
      </c>
      <c r="AF43" s="36">
        <f t="shared" si="2"/>
        <v>593.9</v>
      </c>
      <c r="AG43" s="36">
        <f t="shared" si="2"/>
        <v>594.23</v>
      </c>
      <c r="AH43" s="36">
        <f t="shared" si="2"/>
        <v>594.59</v>
      </c>
      <c r="AI43" s="36">
        <f t="shared" si="2"/>
        <v>595.03</v>
      </c>
      <c r="AJ43" s="36">
        <f t="shared" si="2"/>
        <v>595.62</v>
      </c>
      <c r="AK43" s="6">
        <v>595.03</v>
      </c>
    </row>
    <row r="44" spans="1:37" outlineLevel="1">
      <c r="A44" s="33"/>
      <c r="B44" s="39" t="s">
        <v>12</v>
      </c>
      <c r="C44" s="36"/>
      <c r="D44" s="36"/>
      <c r="E44" s="36">
        <f t="shared" si="0"/>
        <v>1917.2</v>
      </c>
      <c r="F44" s="36">
        <f t="shared" si="3"/>
        <v>1520.1</v>
      </c>
      <c r="G44" s="36">
        <f t="shared" si="3"/>
        <v>1521.5</v>
      </c>
      <c r="H44" s="36">
        <f t="shared" si="3"/>
        <v>1521.5</v>
      </c>
      <c r="I44" s="36">
        <f t="shared" si="3"/>
        <v>1521.5</v>
      </c>
      <c r="J44" s="36">
        <f t="shared" si="3"/>
        <v>1524.9</v>
      </c>
      <c r="K44" s="36">
        <f t="shared" si="3"/>
        <v>1526.5</v>
      </c>
      <c r="L44" s="36">
        <f t="shared" si="3"/>
        <v>1528.1</v>
      </c>
      <c r="M44" s="36">
        <f t="shared" si="2"/>
        <v>1529.7</v>
      </c>
      <c r="N44" s="36">
        <f t="shared" si="2"/>
        <v>1531.1</v>
      </c>
      <c r="O44" s="36">
        <f t="shared" si="2"/>
        <v>1532.6</v>
      </c>
      <c r="P44" s="36">
        <f t="shared" si="2"/>
        <v>1532.6</v>
      </c>
      <c r="Q44" s="36">
        <f t="shared" si="2"/>
        <v>1534.2</v>
      </c>
      <c r="R44" s="36">
        <f t="shared" si="2"/>
        <v>1535.9</v>
      </c>
      <c r="S44" s="36">
        <f t="shared" si="2"/>
        <v>1537.7</v>
      </c>
      <c r="T44" s="36">
        <f t="shared" si="2"/>
        <v>1539.3</v>
      </c>
      <c r="U44" s="36">
        <f t="shared" si="2"/>
        <v>1540.7</v>
      </c>
      <c r="V44" s="36">
        <f t="shared" si="2"/>
        <v>1540.7</v>
      </c>
      <c r="W44" s="36">
        <f t="shared" si="2"/>
        <v>1540.7</v>
      </c>
      <c r="X44" s="36">
        <f t="shared" si="2"/>
        <v>1543.9</v>
      </c>
      <c r="Y44" s="36">
        <f t="shared" si="2"/>
        <v>1545.3</v>
      </c>
      <c r="Z44" s="36">
        <f t="shared" si="2"/>
        <v>1546.7</v>
      </c>
      <c r="AA44" s="36">
        <f t="shared" si="2"/>
        <v>1548.3</v>
      </c>
      <c r="AB44" s="36">
        <f t="shared" si="2"/>
        <v>1549.7</v>
      </c>
      <c r="AC44" s="36">
        <f t="shared" si="2"/>
        <v>1549.7</v>
      </c>
      <c r="AD44" s="36">
        <f t="shared" si="2"/>
        <v>1549.7</v>
      </c>
      <c r="AE44" s="36">
        <f t="shared" si="2"/>
        <v>1552.3</v>
      </c>
      <c r="AF44" s="36">
        <f t="shared" si="2"/>
        <v>1554</v>
      </c>
      <c r="AG44" s="36">
        <f t="shared" si="2"/>
        <v>1555.4</v>
      </c>
      <c r="AH44" s="36">
        <f t="shared" si="2"/>
        <v>1557.1</v>
      </c>
      <c r="AI44" s="36">
        <f t="shared" si="2"/>
        <v>1558.7</v>
      </c>
      <c r="AJ44" s="36">
        <f t="shared" si="2"/>
        <v>1561.4</v>
      </c>
      <c r="AK44" s="6">
        <v>1558.7</v>
      </c>
    </row>
    <row r="45" spans="1:37" outlineLevel="1">
      <c r="A45" s="33"/>
      <c r="B45" s="39" t="s">
        <v>13</v>
      </c>
      <c r="C45" s="36"/>
      <c r="D45" s="36"/>
      <c r="E45" s="36">
        <f t="shared" si="0"/>
        <v>27.981999999999999</v>
      </c>
      <c r="F45" s="36">
        <f t="shared" si="3"/>
        <v>23.783999999999999</v>
      </c>
      <c r="G45" s="36">
        <f t="shared" si="3"/>
        <v>23.797000000000001</v>
      </c>
      <c r="H45" s="36">
        <f t="shared" si="3"/>
        <v>23.797000000000001</v>
      </c>
      <c r="I45" s="36">
        <f t="shared" si="3"/>
        <v>23.797000000000001</v>
      </c>
      <c r="J45" s="36">
        <f t="shared" si="3"/>
        <v>23.809000000000001</v>
      </c>
      <c r="K45" s="36">
        <f t="shared" si="3"/>
        <v>23.823</v>
      </c>
      <c r="L45" s="36">
        <f t="shared" si="3"/>
        <v>23.850999999999999</v>
      </c>
      <c r="M45" s="36">
        <f t="shared" si="2"/>
        <v>23.876000000000001</v>
      </c>
      <c r="N45" s="36">
        <f t="shared" si="2"/>
        <v>23.914999999999999</v>
      </c>
      <c r="O45" s="36">
        <f t="shared" si="2"/>
        <v>23.975000000000001</v>
      </c>
      <c r="P45" s="36">
        <f t="shared" si="2"/>
        <v>23.975000000000001</v>
      </c>
      <c r="Q45" s="36">
        <f t="shared" si="2"/>
        <v>23.99</v>
      </c>
      <c r="R45" s="36">
        <f t="shared" si="2"/>
        <v>24.013999999999999</v>
      </c>
      <c r="S45" s="36">
        <f t="shared" si="2"/>
        <v>24.039000000000001</v>
      </c>
      <c r="T45" s="36">
        <f t="shared" si="2"/>
        <v>24.055</v>
      </c>
      <c r="U45" s="36">
        <f t="shared" si="2"/>
        <v>24.068000000000001</v>
      </c>
      <c r="V45" s="36">
        <f t="shared" si="2"/>
        <v>24.068000000000001</v>
      </c>
      <c r="W45" s="36">
        <f t="shared" si="2"/>
        <v>24.068000000000001</v>
      </c>
      <c r="X45" s="36">
        <f t="shared" si="2"/>
        <v>24.084</v>
      </c>
      <c r="Y45" s="36">
        <f t="shared" si="2"/>
        <v>24.146000000000001</v>
      </c>
      <c r="Z45" s="36">
        <f t="shared" si="2"/>
        <v>24.201000000000001</v>
      </c>
      <c r="AA45" s="36">
        <f t="shared" si="2"/>
        <v>24.245000000000001</v>
      </c>
      <c r="AB45" s="36">
        <f t="shared" si="2"/>
        <v>24.253</v>
      </c>
      <c r="AC45" s="36">
        <f t="shared" si="2"/>
        <v>24.253</v>
      </c>
      <c r="AD45" s="36">
        <f t="shared" si="2"/>
        <v>24.253</v>
      </c>
      <c r="AE45" s="36">
        <f t="shared" si="2"/>
        <v>24.26</v>
      </c>
      <c r="AF45" s="36">
        <f t="shared" si="2"/>
        <v>24.28</v>
      </c>
      <c r="AG45" s="36">
        <f t="shared" si="2"/>
        <v>24.3</v>
      </c>
      <c r="AH45" s="36">
        <f t="shared" si="2"/>
        <v>24.315999999999999</v>
      </c>
      <c r="AI45" s="36">
        <f t="shared" si="2"/>
        <v>24.33</v>
      </c>
      <c r="AJ45" s="36">
        <f t="shared" si="2"/>
        <v>24.34</v>
      </c>
      <c r="AK45" s="6">
        <v>24.33</v>
      </c>
    </row>
    <row r="46" spans="1:37" outlineLevel="1">
      <c r="A46" s="33"/>
      <c r="B46" s="39" t="s">
        <v>14</v>
      </c>
      <c r="C46" s="36"/>
      <c r="D46" s="36"/>
      <c r="E46" s="36">
        <f t="shared" si="0"/>
        <v>5.4522000000000004</v>
      </c>
      <c r="F46" s="36">
        <f t="shared" si="3"/>
        <v>4.0895999999999999</v>
      </c>
      <c r="G46" s="36">
        <f t="shared" si="3"/>
        <v>4.0922000000000001</v>
      </c>
      <c r="H46" s="36">
        <f t="shared" si="3"/>
        <v>4.0922000000000001</v>
      </c>
      <c r="I46" s="36">
        <f t="shared" si="3"/>
        <v>4.0922000000000001</v>
      </c>
      <c r="J46" s="36">
        <f t="shared" si="3"/>
        <v>4.1009000000000002</v>
      </c>
      <c r="K46" s="36">
        <f t="shared" si="3"/>
        <v>4.1037999999999997</v>
      </c>
      <c r="L46" s="36">
        <f t="shared" si="3"/>
        <v>4.1069000000000004</v>
      </c>
      <c r="M46" s="36">
        <f t="shared" si="2"/>
        <v>4.1097999999999999</v>
      </c>
      <c r="N46" s="36">
        <f t="shared" si="2"/>
        <v>4.1127000000000002</v>
      </c>
      <c r="O46" s="36">
        <f t="shared" si="2"/>
        <v>4.0999999999999996</v>
      </c>
      <c r="P46" s="36">
        <f t="shared" si="2"/>
        <v>4.0999999999999996</v>
      </c>
      <c r="Q46" s="36">
        <f t="shared" si="2"/>
        <v>4.1223999999999998</v>
      </c>
      <c r="R46" s="36">
        <f t="shared" si="2"/>
        <v>4.1252000000000004</v>
      </c>
      <c r="S46" s="36">
        <f t="shared" si="2"/>
        <v>4.1284000000000001</v>
      </c>
      <c r="T46" s="36">
        <f t="shared" si="2"/>
        <v>4.1315999999999997</v>
      </c>
      <c r="U46" s="36">
        <f t="shared" si="2"/>
        <v>4.1340000000000003</v>
      </c>
      <c r="V46" s="36">
        <f t="shared" si="2"/>
        <v>4.1340000000000003</v>
      </c>
      <c r="W46" s="36">
        <f t="shared" si="2"/>
        <v>4.1340000000000003</v>
      </c>
      <c r="X46" s="36">
        <f t="shared" si="2"/>
        <v>41.432000000000002</v>
      </c>
      <c r="Y46" s="36">
        <f t="shared" si="2"/>
        <v>41.463000000000001</v>
      </c>
      <c r="Z46" s="36">
        <f t="shared" si="2"/>
        <v>41.494999999999997</v>
      </c>
      <c r="AA46" s="36">
        <f t="shared" si="2"/>
        <v>41.526000000000003</v>
      </c>
      <c r="AB46" s="36">
        <f t="shared" si="2"/>
        <v>41.551000000000002</v>
      </c>
      <c r="AC46" s="36">
        <f t="shared" si="2"/>
        <v>41.551000000000002</v>
      </c>
      <c r="AD46" s="36">
        <f t="shared" si="2"/>
        <v>41.551000000000002</v>
      </c>
      <c r="AE46" s="36">
        <f t="shared" si="2"/>
        <v>4.1649000000000003</v>
      </c>
      <c r="AF46" s="36">
        <f t="shared" si="2"/>
        <v>4.1681999999999997</v>
      </c>
      <c r="AG46" s="36">
        <f t="shared" si="2"/>
        <v>4.1717000000000004</v>
      </c>
      <c r="AH46" s="36">
        <f t="shared" si="2"/>
        <v>4.1752000000000002</v>
      </c>
      <c r="AI46" s="36">
        <f t="shared" si="2"/>
        <v>4.1783999999999999</v>
      </c>
      <c r="AJ46" s="36">
        <f t="shared" si="2"/>
        <v>4.1881000000000004</v>
      </c>
      <c r="AK46" s="187">
        <v>41784</v>
      </c>
    </row>
    <row r="47" spans="1:37" outlineLevel="1">
      <c r="A47" s="33"/>
      <c r="B47" s="39" t="s">
        <v>15</v>
      </c>
      <c r="C47" s="36"/>
      <c r="D47" s="36"/>
      <c r="E47" s="36">
        <f t="shared" si="0"/>
        <v>72.885999999999996</v>
      </c>
      <c r="F47" s="36">
        <f t="shared" si="3"/>
        <v>72.025999999999996</v>
      </c>
      <c r="G47" s="36">
        <f t="shared" si="3"/>
        <v>72.027000000000001</v>
      </c>
      <c r="H47" s="36">
        <f t="shared" si="3"/>
        <v>72.027000000000001</v>
      </c>
      <c r="I47" s="36">
        <f t="shared" si="3"/>
        <v>72.027000000000001</v>
      </c>
      <c r="J47" s="36">
        <f t="shared" si="3"/>
        <v>72.028000000000006</v>
      </c>
      <c r="K47" s="36">
        <f t="shared" si="3"/>
        <v>72.028000000000006</v>
      </c>
      <c r="L47" s="36">
        <f t="shared" si="3"/>
        <v>72.028000000000006</v>
      </c>
      <c r="M47" s="36">
        <f t="shared" si="2"/>
        <v>72.03</v>
      </c>
      <c r="N47" s="36">
        <f t="shared" si="2"/>
        <v>72.272000000000006</v>
      </c>
      <c r="O47" s="36">
        <f t="shared" si="2"/>
        <v>72.364000000000004</v>
      </c>
      <c r="P47" s="36">
        <f t="shared" si="2"/>
        <v>72.364000000000004</v>
      </c>
      <c r="Q47" s="36">
        <f t="shared" si="2"/>
        <v>72.364999999999995</v>
      </c>
      <c r="R47" s="36">
        <f t="shared" si="2"/>
        <v>72.366</v>
      </c>
      <c r="S47" s="36">
        <f t="shared" si="2"/>
        <v>72.366</v>
      </c>
      <c r="T47" s="36">
        <f t="shared" si="2"/>
        <v>72.366</v>
      </c>
      <c r="U47" s="36">
        <f t="shared" si="2"/>
        <v>72.367000000000004</v>
      </c>
      <c r="V47" s="36">
        <f t="shared" si="2"/>
        <v>72.367000000000004</v>
      </c>
      <c r="W47" s="36">
        <f t="shared" si="2"/>
        <v>72.367000000000004</v>
      </c>
      <c r="X47" s="36">
        <f t="shared" si="2"/>
        <v>72.367000000000004</v>
      </c>
      <c r="Y47" s="36">
        <f t="shared" si="2"/>
        <v>72.367999999999995</v>
      </c>
      <c r="Z47" s="36">
        <f t="shared" si="2"/>
        <v>72.406000000000006</v>
      </c>
      <c r="AA47" s="36">
        <f t="shared" si="2"/>
        <v>72.406000000000006</v>
      </c>
      <c r="AB47" s="36">
        <f t="shared" si="2"/>
        <v>72.406999999999996</v>
      </c>
      <c r="AC47" s="36">
        <f t="shared" si="2"/>
        <v>72.406999999999996</v>
      </c>
      <c r="AD47" s="36">
        <f t="shared" si="2"/>
        <v>72.406999999999996</v>
      </c>
      <c r="AE47" s="36">
        <f t="shared" si="2"/>
        <v>72.406999999999996</v>
      </c>
      <c r="AF47" s="36">
        <f t="shared" si="2"/>
        <v>72.408000000000001</v>
      </c>
      <c r="AG47" s="36">
        <f t="shared" si="2"/>
        <v>72.408000000000001</v>
      </c>
      <c r="AH47" s="36">
        <f t="shared" si="2"/>
        <v>72.408000000000001</v>
      </c>
      <c r="AI47" s="36">
        <f t="shared" si="2"/>
        <v>72.408000000000001</v>
      </c>
      <c r="AJ47" s="36">
        <f t="shared" si="2"/>
        <v>72.41</v>
      </c>
      <c r="AK47" s="6">
        <v>72.408000000000001</v>
      </c>
    </row>
    <row r="48" spans="1:37" outlineLevel="1">
      <c r="A48" s="33"/>
      <c r="B48" s="39" t="s">
        <v>16</v>
      </c>
      <c r="C48" s="36"/>
      <c r="D48" s="36"/>
      <c r="E48" s="36">
        <f t="shared" si="0"/>
        <v>426.67</v>
      </c>
      <c r="F48" s="36">
        <f t="shared" si="3"/>
        <v>339.67</v>
      </c>
      <c r="G48" s="36">
        <f t="shared" si="3"/>
        <v>339.92</v>
      </c>
      <c r="H48" s="36">
        <f t="shared" si="3"/>
        <v>339.92</v>
      </c>
      <c r="I48" s="36">
        <f t="shared" si="3"/>
        <v>339.92</v>
      </c>
      <c r="J48" s="36">
        <f t="shared" si="3"/>
        <v>340.56</v>
      </c>
      <c r="K48" s="36">
        <f t="shared" si="3"/>
        <v>340.78</v>
      </c>
      <c r="L48" s="36">
        <f t="shared" si="3"/>
        <v>340.99</v>
      </c>
      <c r="M48" s="36">
        <f t="shared" si="2"/>
        <v>341.19</v>
      </c>
      <c r="N48" s="36">
        <f t="shared" si="2"/>
        <v>341.4</v>
      </c>
      <c r="O48" s="36">
        <f t="shared" si="2"/>
        <v>341.63</v>
      </c>
      <c r="P48" s="36">
        <f t="shared" si="2"/>
        <v>341.63</v>
      </c>
      <c r="Q48" s="36">
        <f t="shared" si="2"/>
        <v>342.01</v>
      </c>
      <c r="R48" s="36">
        <f t="shared" si="2"/>
        <v>342.23</v>
      </c>
      <c r="S48" s="36">
        <f t="shared" si="2"/>
        <v>342.44</v>
      </c>
      <c r="T48" s="36">
        <f t="shared" si="2"/>
        <v>342.66</v>
      </c>
      <c r="U48" s="36">
        <f t="shared" si="2"/>
        <v>342.87</v>
      </c>
      <c r="V48" s="36">
        <f t="shared" si="2"/>
        <v>342.87</v>
      </c>
      <c r="W48" s="36">
        <f t="shared" si="2"/>
        <v>342.87</v>
      </c>
      <c r="X48" s="36">
        <f t="shared" si="2"/>
        <v>343.48</v>
      </c>
      <c r="Y48" s="36">
        <f t="shared" si="2"/>
        <v>343.7</v>
      </c>
      <c r="Z48" s="36">
        <f t="shared" si="2"/>
        <v>343.91</v>
      </c>
      <c r="AA48" s="36">
        <f t="shared" si="2"/>
        <v>344.13</v>
      </c>
      <c r="AB48" s="36">
        <f t="shared" si="2"/>
        <v>344.36</v>
      </c>
      <c r="AC48" s="36">
        <f t="shared" si="2"/>
        <v>344.36</v>
      </c>
      <c r="AD48" s="36">
        <f t="shared" si="2"/>
        <v>344.36</v>
      </c>
      <c r="AE48" s="36">
        <f t="shared" si="2"/>
        <v>344.98</v>
      </c>
      <c r="AF48" s="36">
        <f t="shared" si="2"/>
        <v>345.23</v>
      </c>
      <c r="AG48" s="36">
        <f t="shared" si="2"/>
        <v>345.42</v>
      </c>
      <c r="AH48" s="36">
        <f t="shared" si="2"/>
        <v>345.63</v>
      </c>
      <c r="AI48" s="36">
        <f t="shared" si="2"/>
        <v>345.85</v>
      </c>
      <c r="AJ48" s="36">
        <f t="shared" si="2"/>
        <v>346.45</v>
      </c>
      <c r="AK48" s="6">
        <v>345.85</v>
      </c>
    </row>
    <row r="49" spans="1:37" outlineLevel="1">
      <c r="A49" s="33"/>
      <c r="B49" s="39" t="s">
        <v>17</v>
      </c>
      <c r="C49" s="36"/>
      <c r="D49" s="36"/>
      <c r="E49" s="36">
        <f t="shared" si="0"/>
        <v>251.62217999999999</v>
      </c>
      <c r="F49" s="36">
        <f t="shared" si="3"/>
        <v>85.322999999999993</v>
      </c>
      <c r="G49" s="36">
        <f t="shared" si="3"/>
        <v>85.850999999999999</v>
      </c>
      <c r="H49" s="36">
        <f t="shared" si="3"/>
        <v>85.850999999999999</v>
      </c>
      <c r="I49" s="36">
        <f t="shared" si="3"/>
        <v>85.850999999999999</v>
      </c>
      <c r="J49" s="36">
        <f t="shared" si="3"/>
        <v>87.234999999999999</v>
      </c>
      <c r="K49" s="36">
        <f t="shared" si="3"/>
        <v>87.721999999999994</v>
      </c>
      <c r="L49" s="36">
        <f t="shared" si="3"/>
        <v>88.203999999999994</v>
      </c>
      <c r="M49" s="36">
        <f t="shared" si="2"/>
        <v>88.683999999999997</v>
      </c>
      <c r="N49" s="36">
        <f t="shared" si="2"/>
        <v>89.147000000000006</v>
      </c>
      <c r="O49" s="36">
        <f t="shared" si="2"/>
        <v>89.66</v>
      </c>
      <c r="P49" s="36">
        <f t="shared" si="2"/>
        <v>89.66</v>
      </c>
      <c r="Q49" s="36">
        <f t="shared" si="2"/>
        <v>90.564999999999998</v>
      </c>
      <c r="R49" s="36">
        <f t="shared" si="2"/>
        <v>91.051000000000002</v>
      </c>
      <c r="S49" s="36">
        <f t="shared" si="2"/>
        <v>91.567999999999998</v>
      </c>
      <c r="T49" s="36">
        <f t="shared" si="2"/>
        <v>92.093000000000004</v>
      </c>
      <c r="U49" s="36">
        <f t="shared" si="2"/>
        <v>92.637</v>
      </c>
      <c r="V49" s="36">
        <f t="shared" si="2"/>
        <v>92.637</v>
      </c>
      <c r="W49" s="36">
        <f t="shared" si="2"/>
        <v>92.637</v>
      </c>
      <c r="X49" s="36">
        <f t="shared" si="2"/>
        <v>94.081000000000003</v>
      </c>
      <c r="Y49" s="36">
        <f t="shared" si="2"/>
        <v>94.58</v>
      </c>
      <c r="Z49" s="36">
        <f t="shared" si="2"/>
        <v>95.078999999999994</v>
      </c>
      <c r="AA49" s="36">
        <f t="shared" si="2"/>
        <v>95.599000000000004</v>
      </c>
      <c r="AB49" s="36">
        <f t="shared" si="2"/>
        <v>96.15</v>
      </c>
      <c r="AC49" s="36">
        <f t="shared" si="2"/>
        <v>96.15</v>
      </c>
      <c r="AD49" s="36">
        <f t="shared" si="2"/>
        <v>96.15</v>
      </c>
      <c r="AE49" s="36">
        <f t="shared" si="2"/>
        <v>97.546999999999997</v>
      </c>
      <c r="AF49" s="36">
        <f t="shared" si="2"/>
        <v>98.135999999999996</v>
      </c>
      <c r="AG49" s="36">
        <f t="shared" si="2"/>
        <v>98.561999999999998</v>
      </c>
      <c r="AH49" s="36">
        <f t="shared" si="2"/>
        <v>99.055999999999997</v>
      </c>
      <c r="AI49" s="36">
        <f t="shared" si="2"/>
        <v>99.608000000000004</v>
      </c>
      <c r="AJ49" s="36">
        <f t="shared" si="2"/>
        <v>101.011</v>
      </c>
      <c r="AK49" s="187">
        <v>99608</v>
      </c>
    </row>
    <row r="50" spans="1:37" outlineLevel="1">
      <c r="A50" s="33"/>
      <c r="B50" s="60" t="s">
        <v>98</v>
      </c>
      <c r="C50" s="36"/>
      <c r="D50" s="36"/>
      <c r="E50" s="36">
        <f t="shared" si="0"/>
        <v>5015.6000000000004</v>
      </c>
      <c r="F50" s="36">
        <f t="shared" si="3"/>
        <v>3799.2</v>
      </c>
      <c r="G50" s="36">
        <f t="shared" si="3"/>
        <v>3805.8</v>
      </c>
      <c r="H50" s="36">
        <f t="shared" si="3"/>
        <v>3805.8</v>
      </c>
      <c r="I50" s="36">
        <f t="shared" si="3"/>
        <v>3805.8</v>
      </c>
      <c r="J50" s="36">
        <f t="shared" si="3"/>
        <v>3817.1</v>
      </c>
      <c r="K50" s="36">
        <f t="shared" si="3"/>
        <v>3823.1</v>
      </c>
      <c r="L50" s="36">
        <f t="shared" si="3"/>
        <v>3830</v>
      </c>
      <c r="M50" s="36">
        <f t="shared" si="2"/>
        <v>3836.2</v>
      </c>
      <c r="N50" s="36">
        <f t="shared" si="2"/>
        <v>3842.2</v>
      </c>
      <c r="O50" s="36">
        <f t="shared" si="2"/>
        <v>3848.6</v>
      </c>
      <c r="P50" s="36">
        <f t="shared" si="2"/>
        <v>3848.6</v>
      </c>
      <c r="Q50" s="36">
        <f t="shared" si="2"/>
        <v>3851.6</v>
      </c>
      <c r="R50" s="36">
        <f t="shared" si="2"/>
        <v>3858.3</v>
      </c>
      <c r="S50" s="36">
        <f t="shared" si="2"/>
        <v>3864.8</v>
      </c>
      <c r="T50" s="36">
        <f t="shared" si="2"/>
        <v>3870.7</v>
      </c>
      <c r="U50" s="36">
        <f t="shared" si="2"/>
        <v>3874.6</v>
      </c>
      <c r="V50" s="36">
        <f t="shared" si="2"/>
        <v>3874.6</v>
      </c>
      <c r="W50" s="36">
        <f t="shared" si="2"/>
        <v>3874.6</v>
      </c>
      <c r="X50" s="36">
        <f t="shared" si="2"/>
        <v>3877.2</v>
      </c>
      <c r="Y50" s="36">
        <f t="shared" si="2"/>
        <v>3883.2</v>
      </c>
      <c r="Z50" s="36">
        <f t="shared" si="2"/>
        <v>3888.8</v>
      </c>
      <c r="AA50" s="36">
        <f t="shared" si="2"/>
        <v>3895</v>
      </c>
      <c r="AB50" s="36">
        <f t="shared" si="2"/>
        <v>3900.6</v>
      </c>
      <c r="AC50" s="36">
        <f t="shared" si="2"/>
        <v>3900.6</v>
      </c>
      <c r="AD50" s="36">
        <f t="shared" si="2"/>
        <v>3900.6</v>
      </c>
      <c r="AE50" s="36">
        <f t="shared" si="2"/>
        <v>3903.2</v>
      </c>
      <c r="AF50" s="36">
        <f t="shared" si="2"/>
        <v>3909.9</v>
      </c>
      <c r="AG50" s="36">
        <f t="shared" si="2"/>
        <v>3915.2</v>
      </c>
      <c r="AH50" s="36">
        <f t="shared" si="2"/>
        <v>3920.8</v>
      </c>
      <c r="AI50" s="36">
        <f t="shared" si="2"/>
        <v>3926.4</v>
      </c>
      <c r="AJ50" s="36">
        <f t="shared" si="2"/>
        <v>3928</v>
      </c>
      <c r="AK50" s="6">
        <v>3926.4</v>
      </c>
    </row>
    <row r="51" spans="1:37" outlineLevel="1">
      <c r="A51" s="33"/>
      <c r="B51" s="63" t="s">
        <v>95</v>
      </c>
      <c r="C51" s="36"/>
      <c r="D51" s="36"/>
      <c r="E51" s="36">
        <f t="shared" si="0"/>
        <v>63.567999999999998</v>
      </c>
      <c r="F51" s="36">
        <f t="shared" si="3"/>
        <v>23.119</v>
      </c>
      <c r="G51" s="36">
        <f t="shared" si="3"/>
        <v>23.370999999999999</v>
      </c>
      <c r="H51" s="36">
        <f t="shared" si="3"/>
        <v>23.370999999999999</v>
      </c>
      <c r="I51" s="36">
        <f t="shared" si="3"/>
        <v>23.370999999999999</v>
      </c>
      <c r="J51" s="36">
        <f t="shared" si="3"/>
        <v>23.768000000000001</v>
      </c>
      <c r="K51" s="36">
        <f t="shared" si="3"/>
        <v>24.024999999999999</v>
      </c>
      <c r="L51" s="36">
        <f t="shared" si="3"/>
        <v>24.285</v>
      </c>
      <c r="M51" s="36">
        <f t="shared" si="2"/>
        <v>24.548999999999999</v>
      </c>
      <c r="N51" s="36">
        <f t="shared" si="2"/>
        <v>24.8</v>
      </c>
      <c r="O51" s="36">
        <f t="shared" si="2"/>
        <v>24.997</v>
      </c>
      <c r="P51" s="36">
        <f t="shared" si="2"/>
        <v>24.997</v>
      </c>
      <c r="Q51" s="36">
        <f t="shared" si="2"/>
        <v>25.111000000000001</v>
      </c>
      <c r="R51" s="36">
        <f t="shared" si="2"/>
        <v>25.292999999999999</v>
      </c>
      <c r="S51" s="36">
        <f t="shared" si="2"/>
        <v>25.469000000000001</v>
      </c>
      <c r="T51" s="36">
        <f t="shared" si="2"/>
        <v>25.460999999999999</v>
      </c>
      <c r="U51" s="36">
        <f t="shared" si="2"/>
        <v>25.788</v>
      </c>
      <c r="V51" s="36">
        <f t="shared" si="2"/>
        <v>25.788</v>
      </c>
      <c r="W51" s="36">
        <f t="shared" si="2"/>
        <v>25.788</v>
      </c>
      <c r="X51" s="36">
        <f t="shared" si="2"/>
        <v>25.887</v>
      </c>
      <c r="Y51" s="36">
        <f t="shared" si="2"/>
        <v>26.068000000000001</v>
      </c>
      <c r="Z51" s="36">
        <f t="shared" si="2"/>
        <v>26.245999999999999</v>
      </c>
      <c r="AA51" s="36">
        <f t="shared" si="2"/>
        <v>26.428999999999998</v>
      </c>
      <c r="AB51" s="36">
        <f t="shared" ref="AB51:AJ58" si="4">IF(AB23=0,AA51,AB23)</f>
        <v>26.602</v>
      </c>
      <c r="AC51" s="36">
        <f t="shared" si="4"/>
        <v>26.602</v>
      </c>
      <c r="AD51" s="36">
        <f t="shared" si="4"/>
        <v>26.602</v>
      </c>
      <c r="AE51" s="36">
        <f t="shared" si="4"/>
        <v>26.701000000000001</v>
      </c>
      <c r="AF51" s="36">
        <f t="shared" si="4"/>
        <v>26.896999999999998</v>
      </c>
      <c r="AG51" s="36">
        <f t="shared" si="4"/>
        <v>27.045999999999999</v>
      </c>
      <c r="AH51" s="36">
        <f t="shared" si="4"/>
        <v>27.216999999999999</v>
      </c>
      <c r="AI51" s="36">
        <f t="shared" si="4"/>
        <v>27.408000000000001</v>
      </c>
      <c r="AJ51" s="36">
        <f t="shared" si="4"/>
        <v>27.491</v>
      </c>
      <c r="AK51" s="187">
        <v>27408</v>
      </c>
    </row>
    <row r="52" spans="1:37" outlineLevel="1">
      <c r="A52" s="33"/>
      <c r="B52" s="63" t="s">
        <v>99</v>
      </c>
      <c r="C52" s="36"/>
      <c r="D52" s="36"/>
      <c r="E52" s="36">
        <f t="shared" si="0"/>
        <v>412.39</v>
      </c>
      <c r="F52" s="36">
        <f t="shared" si="3"/>
        <v>161.99</v>
      </c>
      <c r="G52" s="36">
        <f t="shared" si="3"/>
        <v>165.37</v>
      </c>
      <c r="H52" s="36">
        <f t="shared" si="3"/>
        <v>165.37</v>
      </c>
      <c r="I52" s="36">
        <f t="shared" si="3"/>
        <v>165.37</v>
      </c>
      <c r="J52" s="36">
        <f t="shared" si="3"/>
        <v>170.54</v>
      </c>
      <c r="K52" s="36">
        <f t="shared" si="3"/>
        <v>173.52</v>
      </c>
      <c r="L52" s="36">
        <f t="shared" si="3"/>
        <v>177.05</v>
      </c>
      <c r="M52" s="36">
        <f t="shared" si="3"/>
        <v>180.17</v>
      </c>
      <c r="N52" s="36">
        <f t="shared" si="3"/>
        <v>183.13</v>
      </c>
      <c r="O52" s="36">
        <f t="shared" si="3"/>
        <v>185.97</v>
      </c>
      <c r="P52" s="36">
        <f t="shared" si="3"/>
        <v>185.97</v>
      </c>
      <c r="Q52" s="36">
        <f t="shared" si="3"/>
        <v>187.03</v>
      </c>
      <c r="R52" s="36">
        <f t="shared" si="3"/>
        <v>190.62</v>
      </c>
      <c r="S52" s="36">
        <f t="shared" si="3"/>
        <v>193.78</v>
      </c>
      <c r="T52" s="36">
        <f t="shared" si="3"/>
        <v>196.45</v>
      </c>
      <c r="U52" s="36">
        <f t="shared" si="3"/>
        <v>197.76</v>
      </c>
      <c r="V52" s="36">
        <f t="shared" ref="V52:AA58" si="5">IF(V24=0,U52,V24)</f>
        <v>197.76</v>
      </c>
      <c r="W52" s="36">
        <f t="shared" si="5"/>
        <v>197.76</v>
      </c>
      <c r="X52" s="36">
        <f t="shared" si="5"/>
        <v>198.41</v>
      </c>
      <c r="Y52" s="36">
        <f t="shared" si="5"/>
        <v>198.43</v>
      </c>
      <c r="Z52" s="36">
        <f t="shared" si="5"/>
        <v>198.44</v>
      </c>
      <c r="AA52" s="36">
        <f t="shared" si="5"/>
        <v>198.45</v>
      </c>
      <c r="AB52" s="36">
        <f t="shared" si="4"/>
        <v>198.47</v>
      </c>
      <c r="AC52" s="36">
        <f t="shared" si="4"/>
        <v>198.47</v>
      </c>
      <c r="AD52" s="36">
        <f t="shared" si="4"/>
        <v>198.47</v>
      </c>
      <c r="AE52" s="36">
        <f t="shared" si="4"/>
        <v>198.5</v>
      </c>
      <c r="AF52" s="36">
        <f t="shared" si="4"/>
        <v>198.52</v>
      </c>
      <c r="AG52" s="36">
        <f t="shared" si="4"/>
        <v>198.53</v>
      </c>
      <c r="AH52" s="36">
        <f t="shared" si="4"/>
        <v>198.54</v>
      </c>
      <c r="AI52" s="36">
        <f t="shared" si="4"/>
        <v>198.56</v>
      </c>
      <c r="AJ52" s="36">
        <f t="shared" si="4"/>
        <v>198.94</v>
      </c>
      <c r="AK52" s="6">
        <v>198.56</v>
      </c>
    </row>
    <row r="53" spans="1:37" outlineLevel="1">
      <c r="A53" s="33"/>
      <c r="B53" s="63" t="s">
        <v>100</v>
      </c>
      <c r="C53" s="36"/>
      <c r="D53" s="36"/>
      <c r="E53" s="36">
        <f t="shared" si="0"/>
        <v>492.23</v>
      </c>
      <c r="F53" s="36">
        <f t="shared" si="3"/>
        <v>166.41</v>
      </c>
      <c r="G53" s="36">
        <f t="shared" si="3"/>
        <v>166.42</v>
      </c>
      <c r="H53" s="36">
        <f t="shared" si="3"/>
        <v>166.42</v>
      </c>
      <c r="I53" s="36">
        <f t="shared" si="3"/>
        <v>166.42</v>
      </c>
      <c r="J53" s="36">
        <f t="shared" si="3"/>
        <v>166.47</v>
      </c>
      <c r="K53" s="36">
        <f t="shared" si="3"/>
        <v>166.48</v>
      </c>
      <c r="L53" s="36">
        <f t="shared" si="3"/>
        <v>166.49</v>
      </c>
      <c r="M53" s="36">
        <f t="shared" si="3"/>
        <v>166.51</v>
      </c>
      <c r="N53" s="36">
        <f t="shared" si="3"/>
        <v>166.52</v>
      </c>
      <c r="O53" s="36">
        <f t="shared" si="3"/>
        <v>166.53</v>
      </c>
      <c r="P53" s="36">
        <f t="shared" si="3"/>
        <v>166.53</v>
      </c>
      <c r="Q53" s="36">
        <f t="shared" si="3"/>
        <v>166.56</v>
      </c>
      <c r="R53" s="36">
        <f t="shared" si="3"/>
        <v>166.58</v>
      </c>
      <c r="S53" s="36">
        <f t="shared" si="3"/>
        <v>166.59</v>
      </c>
      <c r="T53" s="36">
        <f t="shared" si="3"/>
        <v>166.6</v>
      </c>
      <c r="U53" s="36">
        <f t="shared" si="3"/>
        <v>166.62</v>
      </c>
      <c r="V53" s="36">
        <f t="shared" si="5"/>
        <v>166.62</v>
      </c>
      <c r="W53" s="36">
        <f t="shared" si="5"/>
        <v>166.62</v>
      </c>
      <c r="X53" s="36">
        <f t="shared" si="5"/>
        <v>166.87</v>
      </c>
      <c r="Y53" s="36">
        <f t="shared" si="5"/>
        <v>169.79</v>
      </c>
      <c r="Z53" s="36">
        <f t="shared" si="5"/>
        <v>172.47</v>
      </c>
      <c r="AA53" s="36">
        <f t="shared" si="5"/>
        <v>175.49</v>
      </c>
      <c r="AB53" s="36">
        <f t="shared" si="4"/>
        <v>177.97</v>
      </c>
      <c r="AC53" s="36">
        <f t="shared" si="4"/>
        <v>177.97</v>
      </c>
      <c r="AD53" s="36">
        <f t="shared" si="4"/>
        <v>177.97</v>
      </c>
      <c r="AE53" s="36">
        <f t="shared" si="4"/>
        <v>179</v>
      </c>
      <c r="AF53" s="36">
        <f t="shared" si="4"/>
        <v>182.19</v>
      </c>
      <c r="AG53" s="36">
        <f t="shared" si="4"/>
        <v>184.81</v>
      </c>
      <c r="AH53" s="36">
        <f t="shared" si="4"/>
        <v>187.39</v>
      </c>
      <c r="AI53" s="36">
        <f t="shared" si="4"/>
        <v>189.73</v>
      </c>
      <c r="AJ53" s="36">
        <f t="shared" si="4"/>
        <v>190</v>
      </c>
      <c r="AK53" s="6">
        <v>189.73</v>
      </c>
    </row>
    <row r="54" spans="1:37" outlineLevel="1">
      <c r="A54" s="33"/>
      <c r="B54" s="63" t="s">
        <v>96</v>
      </c>
      <c r="C54" s="36"/>
      <c r="D54" s="36"/>
      <c r="E54" s="36">
        <f t="shared" si="0"/>
        <v>453.83</v>
      </c>
      <c r="F54" s="36">
        <f t="shared" si="3"/>
        <v>155.37</v>
      </c>
      <c r="G54" s="36">
        <f t="shared" si="3"/>
        <v>156.76</v>
      </c>
      <c r="H54" s="36">
        <f t="shared" si="3"/>
        <v>156.76</v>
      </c>
      <c r="I54" s="36">
        <f t="shared" si="3"/>
        <v>156.76</v>
      </c>
      <c r="J54" s="36">
        <f t="shared" si="3"/>
        <v>159.19999999999999</v>
      </c>
      <c r="K54" s="36">
        <f t="shared" si="3"/>
        <v>160.59</v>
      </c>
      <c r="L54" s="36">
        <f t="shared" si="3"/>
        <v>162.11000000000001</v>
      </c>
      <c r="M54" s="36">
        <f t="shared" si="3"/>
        <v>163.54</v>
      </c>
      <c r="N54" s="36">
        <f t="shared" si="3"/>
        <v>164.96</v>
      </c>
      <c r="O54" s="36">
        <f t="shared" si="3"/>
        <v>166.71</v>
      </c>
      <c r="P54" s="36">
        <f t="shared" si="3"/>
        <v>166.71</v>
      </c>
      <c r="Q54" s="36">
        <f t="shared" si="3"/>
        <v>167.71</v>
      </c>
      <c r="R54" s="36">
        <f t="shared" si="3"/>
        <v>169.24</v>
      </c>
      <c r="S54" s="36">
        <f t="shared" si="3"/>
        <v>170.9</v>
      </c>
      <c r="T54" s="36">
        <f t="shared" si="3"/>
        <v>172.49</v>
      </c>
      <c r="U54" s="36">
        <f t="shared" si="3"/>
        <v>173.51</v>
      </c>
      <c r="V54" s="36">
        <f t="shared" si="5"/>
        <v>173.51</v>
      </c>
      <c r="W54" s="36">
        <f t="shared" si="5"/>
        <v>173.51</v>
      </c>
      <c r="X54" s="36">
        <f t="shared" si="5"/>
        <v>174.29</v>
      </c>
      <c r="Y54" s="36">
        <f t="shared" si="5"/>
        <v>175.74</v>
      </c>
      <c r="Z54" s="36">
        <f t="shared" si="5"/>
        <v>177.1</v>
      </c>
      <c r="AA54" s="36">
        <f t="shared" si="5"/>
        <v>178.6</v>
      </c>
      <c r="AB54" s="36">
        <f t="shared" si="4"/>
        <v>180.06</v>
      </c>
      <c r="AC54" s="36">
        <f t="shared" si="4"/>
        <v>180.06</v>
      </c>
      <c r="AD54" s="36">
        <f t="shared" si="4"/>
        <v>180.06</v>
      </c>
      <c r="AE54" s="36">
        <f t="shared" si="4"/>
        <v>180.63</v>
      </c>
      <c r="AF54" s="36">
        <f t="shared" si="4"/>
        <v>182.3</v>
      </c>
      <c r="AG54" s="36">
        <f t="shared" si="4"/>
        <v>183.66</v>
      </c>
      <c r="AH54" s="36">
        <f t="shared" si="4"/>
        <v>185.05</v>
      </c>
      <c r="AI54" s="36">
        <f t="shared" si="4"/>
        <v>186.58</v>
      </c>
      <c r="AJ54" s="36">
        <f t="shared" si="4"/>
        <v>187.06</v>
      </c>
      <c r="AK54" s="6">
        <v>186.58</v>
      </c>
    </row>
    <row r="55" spans="1:37" outlineLevel="1">
      <c r="A55" s="33"/>
      <c r="B55" s="39" t="s">
        <v>19</v>
      </c>
      <c r="C55" s="36"/>
      <c r="D55" s="36"/>
      <c r="E55" s="36">
        <f t="shared" si="0"/>
        <v>1802.9</v>
      </c>
      <c r="F55" s="36">
        <f t="shared" si="3"/>
        <v>1474.3</v>
      </c>
      <c r="G55" s="36">
        <f t="shared" si="3"/>
        <v>1475.5</v>
      </c>
      <c r="H55" s="36">
        <f t="shared" si="3"/>
        <v>1475.5</v>
      </c>
      <c r="I55" s="36">
        <f t="shared" si="3"/>
        <v>1475.5</v>
      </c>
      <c r="J55" s="36">
        <f t="shared" si="3"/>
        <v>1478.1</v>
      </c>
      <c r="K55" s="36">
        <f t="shared" si="3"/>
        <v>1479</v>
      </c>
      <c r="L55" s="36">
        <f t="shared" si="3"/>
        <v>1479.9</v>
      </c>
      <c r="M55" s="36">
        <f t="shared" si="3"/>
        <v>1481</v>
      </c>
      <c r="N55" s="36">
        <f t="shared" si="3"/>
        <v>1482.1</v>
      </c>
      <c r="O55" s="36">
        <f t="shared" si="3"/>
        <v>1483.2</v>
      </c>
      <c r="P55" s="36">
        <f t="shared" si="3"/>
        <v>1483.2</v>
      </c>
      <c r="Q55" s="36">
        <f t="shared" si="3"/>
        <v>1484.5</v>
      </c>
      <c r="R55" s="36">
        <f t="shared" si="3"/>
        <v>1485.6</v>
      </c>
      <c r="S55" s="36">
        <f t="shared" si="3"/>
        <v>1486.9</v>
      </c>
      <c r="T55" s="36">
        <f t="shared" si="3"/>
        <v>1488.1</v>
      </c>
      <c r="U55" s="36">
        <f t="shared" si="3"/>
        <v>1489.1</v>
      </c>
      <c r="V55" s="36">
        <f t="shared" si="5"/>
        <v>1489.1</v>
      </c>
      <c r="W55" s="36">
        <f t="shared" si="5"/>
        <v>1489.1</v>
      </c>
      <c r="X55" s="36">
        <f t="shared" si="5"/>
        <v>1491.7</v>
      </c>
      <c r="Y55" s="36">
        <f t="shared" si="5"/>
        <v>1492.9</v>
      </c>
      <c r="Z55" s="36">
        <f t="shared" si="5"/>
        <v>1494</v>
      </c>
      <c r="AA55" s="36">
        <f t="shared" si="5"/>
        <v>1495.1</v>
      </c>
      <c r="AB55" s="36">
        <f t="shared" si="4"/>
        <v>1496.3</v>
      </c>
      <c r="AC55" s="36">
        <f t="shared" si="4"/>
        <v>1496.3</v>
      </c>
      <c r="AD55" s="36">
        <f t="shared" si="4"/>
        <v>1496.3</v>
      </c>
      <c r="AE55" s="36">
        <f t="shared" si="4"/>
        <v>1498.4</v>
      </c>
      <c r="AF55" s="36">
        <f t="shared" si="4"/>
        <v>1499.6</v>
      </c>
      <c r="AG55" s="36">
        <f t="shared" si="4"/>
        <v>1500.6</v>
      </c>
      <c r="AH55" s="36">
        <f t="shared" si="4"/>
        <v>1501.7</v>
      </c>
      <c r="AI55" s="36">
        <f t="shared" si="4"/>
        <v>1502.8</v>
      </c>
      <c r="AJ55" s="36">
        <f t="shared" si="4"/>
        <v>1504.8</v>
      </c>
      <c r="AK55" s="6">
        <v>1502.8</v>
      </c>
    </row>
    <row r="56" spans="1:37" outlineLevel="1">
      <c r="A56" s="33"/>
      <c r="B56" s="64" t="s">
        <v>97</v>
      </c>
      <c r="C56" s="36"/>
      <c r="D56" s="36"/>
      <c r="E56" s="36">
        <f t="shared" si="0"/>
        <v>77.711768000000006</v>
      </c>
      <c r="F56" s="36">
        <f t="shared" si="3"/>
        <v>22.543707999999999</v>
      </c>
      <c r="G56" s="36">
        <f t="shared" si="3"/>
        <v>22.692</v>
      </c>
      <c r="H56" s="36">
        <f t="shared" si="3"/>
        <v>22.692</v>
      </c>
      <c r="I56" s="36">
        <f t="shared" si="3"/>
        <v>22.692</v>
      </c>
      <c r="J56" s="36">
        <f t="shared" si="3"/>
        <v>23.088999999999999</v>
      </c>
      <c r="K56" s="36">
        <f t="shared" si="3"/>
        <v>23.190999999999999</v>
      </c>
      <c r="L56" s="36">
        <f t="shared" si="3"/>
        <v>23.224</v>
      </c>
      <c r="M56" s="36">
        <f t="shared" si="3"/>
        <v>23.361000000000001</v>
      </c>
      <c r="N56" s="36">
        <f t="shared" si="3"/>
        <v>23.484000000000002</v>
      </c>
      <c r="O56" s="36">
        <f t="shared" si="3"/>
        <v>23.484000000000002</v>
      </c>
      <c r="P56" s="36">
        <f t="shared" si="3"/>
        <v>23.484000000000002</v>
      </c>
      <c r="Q56" s="36">
        <f t="shared" si="3"/>
        <v>23.765000000000001</v>
      </c>
      <c r="R56" s="36">
        <f t="shared" si="3"/>
        <v>23.869</v>
      </c>
      <c r="S56" s="36">
        <f t="shared" si="3"/>
        <v>23.978000000000002</v>
      </c>
      <c r="T56" s="36">
        <f t="shared" si="3"/>
        <v>24.088000000000001</v>
      </c>
      <c r="U56" s="36">
        <f t="shared" si="3"/>
        <v>24.193000000000001</v>
      </c>
      <c r="V56" s="36">
        <f t="shared" si="5"/>
        <v>24.193000000000001</v>
      </c>
      <c r="W56" s="36">
        <f t="shared" si="5"/>
        <v>24.193000000000001</v>
      </c>
      <c r="X56" s="36">
        <f t="shared" si="5"/>
        <v>24.495000000000001</v>
      </c>
      <c r="Y56" s="36">
        <f t="shared" si="5"/>
        <v>24.606000000000002</v>
      </c>
      <c r="Z56" s="36">
        <f t="shared" si="5"/>
        <v>24.713000000000001</v>
      </c>
      <c r="AA56" s="36">
        <f t="shared" si="5"/>
        <v>24.827000000000002</v>
      </c>
      <c r="AB56" s="36">
        <f t="shared" si="4"/>
        <v>24.911999999999999</v>
      </c>
      <c r="AC56" s="36">
        <f t="shared" si="4"/>
        <v>24.911999999999999</v>
      </c>
      <c r="AD56" s="36">
        <f t="shared" si="4"/>
        <v>24.911999999999999</v>
      </c>
      <c r="AE56" s="36">
        <f t="shared" si="4"/>
        <v>25.279</v>
      </c>
      <c r="AF56" s="36">
        <f t="shared" si="4"/>
        <v>25.382999999999999</v>
      </c>
      <c r="AG56" s="36">
        <f t="shared" si="4"/>
        <v>25.472000000000001</v>
      </c>
      <c r="AH56" s="36">
        <f t="shared" si="4"/>
        <v>25.568000000000001</v>
      </c>
      <c r="AI56" s="36">
        <f t="shared" si="4"/>
        <v>25.670999999999999</v>
      </c>
      <c r="AJ56" s="36">
        <f t="shared" si="4"/>
        <v>25.925000000000001</v>
      </c>
      <c r="AK56" s="6">
        <v>25.670999999999999</v>
      </c>
    </row>
    <row r="57" spans="1:37" outlineLevel="1">
      <c r="A57" s="33"/>
      <c r="B57" s="65" t="s">
        <v>56</v>
      </c>
      <c r="C57" s="36"/>
      <c r="D57" s="36"/>
      <c r="E57" s="36">
        <f t="shared" si="0"/>
        <v>78.718999999999994</v>
      </c>
      <c r="F57" s="36">
        <f t="shared" si="3"/>
        <v>40.804000000000002</v>
      </c>
      <c r="G57" s="36">
        <f t="shared" si="3"/>
        <v>40.929000000000002</v>
      </c>
      <c r="H57" s="36">
        <f t="shared" si="3"/>
        <v>40.929000000000002</v>
      </c>
      <c r="I57" s="36">
        <f t="shared" si="3"/>
        <v>40.929000000000002</v>
      </c>
      <c r="J57" s="36">
        <f t="shared" si="3"/>
        <v>41.18</v>
      </c>
      <c r="K57" s="36">
        <f t="shared" si="3"/>
        <v>41.280999999999999</v>
      </c>
      <c r="L57" s="36">
        <f t="shared" si="3"/>
        <v>41.384999999999998</v>
      </c>
      <c r="M57" s="36">
        <f t="shared" si="3"/>
        <v>41.494999999999997</v>
      </c>
      <c r="N57" s="36">
        <f t="shared" si="3"/>
        <v>41.62</v>
      </c>
      <c r="O57" s="36">
        <f t="shared" si="3"/>
        <v>41.74</v>
      </c>
      <c r="P57" s="36">
        <f t="shared" si="3"/>
        <v>41.74</v>
      </c>
      <c r="Q57" s="36">
        <f t="shared" si="3"/>
        <v>41.887999999999998</v>
      </c>
      <c r="R57" s="36">
        <f t="shared" si="3"/>
        <v>41.985999999999997</v>
      </c>
      <c r="S57" s="36">
        <f t="shared" si="3"/>
        <v>42.085000000000001</v>
      </c>
      <c r="T57" s="36">
        <f t="shared" si="3"/>
        <v>42.2</v>
      </c>
      <c r="U57" s="36">
        <f t="shared" si="3"/>
        <v>42.298000000000002</v>
      </c>
      <c r="V57" s="36">
        <f t="shared" si="5"/>
        <v>42.298000000000002</v>
      </c>
      <c r="W57" s="36">
        <f t="shared" si="5"/>
        <v>42.298000000000002</v>
      </c>
      <c r="X57" s="36">
        <f t="shared" si="5"/>
        <v>42.561</v>
      </c>
      <c r="Y57" s="36">
        <f t="shared" si="5"/>
        <v>42.682000000000002</v>
      </c>
      <c r="Z57" s="36">
        <f t="shared" si="5"/>
        <v>42.776000000000003</v>
      </c>
      <c r="AA57" s="36">
        <f t="shared" si="5"/>
        <v>42.904000000000003</v>
      </c>
      <c r="AB57" s="36">
        <f t="shared" si="4"/>
        <v>43.018000000000001</v>
      </c>
      <c r="AC57" s="36">
        <f t="shared" si="4"/>
        <v>43.018000000000001</v>
      </c>
      <c r="AD57" s="36">
        <f t="shared" si="4"/>
        <v>43.018000000000001</v>
      </c>
      <c r="AE57" s="36">
        <f t="shared" si="4"/>
        <v>43.209000000000003</v>
      </c>
      <c r="AF57" s="36">
        <f t="shared" si="4"/>
        <v>43.329000000000001</v>
      </c>
      <c r="AG57" s="36">
        <f t="shared" si="4"/>
        <v>43.411999999999999</v>
      </c>
      <c r="AH57" s="36">
        <f t="shared" si="4"/>
        <v>43.533000000000001</v>
      </c>
      <c r="AI57" s="36">
        <f t="shared" si="4"/>
        <v>43.680999999999997</v>
      </c>
      <c r="AJ57" s="36">
        <f t="shared" si="4"/>
        <v>43.927</v>
      </c>
      <c r="AK57" s="6">
        <v>43.680999999999997</v>
      </c>
    </row>
    <row r="58" spans="1:37" outlineLevel="1">
      <c r="A58" s="33"/>
      <c r="B58" s="39" t="s">
        <v>20</v>
      </c>
      <c r="C58" s="36"/>
      <c r="D58" s="36"/>
      <c r="E58" s="36">
        <f t="shared" si="0"/>
        <v>886.28</v>
      </c>
      <c r="F58" s="36">
        <f t="shared" ref="F58:U58" si="6">IF(F30=0,E58,F30)</f>
        <v>724.52</v>
      </c>
      <c r="G58" s="36">
        <f t="shared" si="6"/>
        <v>725.19</v>
      </c>
      <c r="H58" s="36">
        <f t="shared" si="6"/>
        <v>725.19</v>
      </c>
      <c r="I58" s="36">
        <f t="shared" si="6"/>
        <v>725.19</v>
      </c>
      <c r="J58" s="36">
        <f t="shared" si="6"/>
        <v>726.65</v>
      </c>
      <c r="K58" s="36">
        <f t="shared" si="6"/>
        <v>727.21</v>
      </c>
      <c r="L58" s="36">
        <f t="shared" si="6"/>
        <v>727.86</v>
      </c>
      <c r="M58" s="36">
        <f t="shared" si="6"/>
        <v>728.47</v>
      </c>
      <c r="N58" s="36">
        <f t="shared" si="6"/>
        <v>729.07</v>
      </c>
      <c r="O58" s="36">
        <f t="shared" si="6"/>
        <v>729.76</v>
      </c>
      <c r="P58" s="36">
        <f t="shared" si="6"/>
        <v>729.76</v>
      </c>
      <c r="Q58" s="36">
        <f t="shared" si="6"/>
        <v>730.43</v>
      </c>
      <c r="R58" s="36">
        <f t="shared" si="6"/>
        <v>731.04</v>
      </c>
      <c r="S58" s="36">
        <f t="shared" si="6"/>
        <v>731.67</v>
      </c>
      <c r="T58" s="36">
        <f t="shared" si="6"/>
        <v>732.32</v>
      </c>
      <c r="U58" s="36">
        <f t="shared" si="6"/>
        <v>732.93</v>
      </c>
      <c r="V58" s="36">
        <f t="shared" si="5"/>
        <v>732.93</v>
      </c>
      <c r="W58" s="36">
        <f t="shared" si="5"/>
        <v>732.93</v>
      </c>
      <c r="X58" s="36">
        <f t="shared" si="5"/>
        <v>733.82</v>
      </c>
      <c r="Y58" s="36">
        <f t="shared" si="5"/>
        <v>734.43</v>
      </c>
      <c r="Z58" s="36">
        <f t="shared" si="5"/>
        <v>735.07</v>
      </c>
      <c r="AA58" s="36">
        <f t="shared" si="5"/>
        <v>735.7</v>
      </c>
      <c r="AB58" s="36">
        <f t="shared" si="4"/>
        <v>736.33</v>
      </c>
      <c r="AC58" s="36">
        <f t="shared" si="4"/>
        <v>736.33</v>
      </c>
      <c r="AD58" s="36">
        <f t="shared" si="4"/>
        <v>736.33</v>
      </c>
      <c r="AE58" s="36">
        <f t="shared" si="4"/>
        <v>737.42</v>
      </c>
      <c r="AF58" s="36">
        <f t="shared" si="4"/>
        <v>738.16</v>
      </c>
      <c r="AG58" s="36">
        <f t="shared" si="4"/>
        <v>738.73</v>
      </c>
      <c r="AH58" s="36">
        <f t="shared" si="4"/>
        <v>739.39</v>
      </c>
      <c r="AI58" s="36">
        <f t="shared" si="4"/>
        <v>740.05</v>
      </c>
      <c r="AJ58" s="36">
        <f t="shared" si="4"/>
        <v>741.27</v>
      </c>
      <c r="AK58" s="6">
        <v>740.05</v>
      </c>
    </row>
    <row r="59" spans="1:37" outlineLevel="1">
      <c r="A59" s="3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</row>
    <row r="60" spans="1:37" outlineLevel="1">
      <c r="A60" s="3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1" spans="1:37" outlineLevel="1">
      <c r="A61" s="3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</row>
    <row r="62" spans="1:37" outlineLevel="1">
      <c r="A62" s="3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</row>
    <row r="63" spans="1:37" outlineLevel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7">
      <c r="B64" s="9"/>
      <c r="C64" s="9"/>
    </row>
    <row r="65" spans="2:36" ht="28.5">
      <c r="B65" s="11" t="s">
        <v>59</v>
      </c>
      <c r="C65" s="11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12"/>
      <c r="P65" s="12"/>
      <c r="Q65" s="12"/>
      <c r="R65" s="12"/>
    </row>
    <row r="66" spans="2:36" ht="15.75" customHeight="1">
      <c r="B66" s="13"/>
      <c r="C66" s="13"/>
      <c r="D66" s="12"/>
      <c r="E66" s="12"/>
      <c r="F66" s="12"/>
      <c r="H66" s="32"/>
      <c r="I66" s="42"/>
      <c r="J66" s="42"/>
      <c r="K66" s="43"/>
      <c r="L66" s="12"/>
      <c r="M66" s="12"/>
      <c r="N66" s="12"/>
      <c r="O66" s="12"/>
      <c r="P66" s="12"/>
      <c r="Q66" s="12"/>
      <c r="R66" s="12"/>
    </row>
    <row r="67" spans="2:36" ht="15.75" customHeight="1">
      <c r="B67" s="14" t="s">
        <v>60</v>
      </c>
      <c r="C67" s="14"/>
      <c r="D67" s="12"/>
      <c r="E67" s="12"/>
      <c r="F67" s="12"/>
      <c r="H67" s="12"/>
      <c r="I67" s="32"/>
      <c r="J67" s="32"/>
      <c r="K67" s="43"/>
      <c r="L67" s="12"/>
      <c r="M67" s="12"/>
      <c r="N67" s="12"/>
      <c r="O67" s="12"/>
      <c r="P67" s="12"/>
      <c r="Q67" s="12"/>
      <c r="R67" s="12"/>
    </row>
    <row r="68" spans="2:36">
      <c r="B68" s="15"/>
      <c r="C68" s="15"/>
      <c r="D68" s="12"/>
      <c r="E68" s="12"/>
      <c r="F68" s="12"/>
      <c r="H68" s="12"/>
      <c r="I68" s="32"/>
      <c r="J68" s="32"/>
      <c r="K68" s="43"/>
      <c r="L68" s="12"/>
      <c r="M68" s="12"/>
      <c r="N68" s="12"/>
      <c r="O68" s="12"/>
      <c r="P68" s="12"/>
      <c r="Q68" s="12"/>
      <c r="R68" s="12"/>
    </row>
    <row r="69" spans="2:36">
      <c r="B69" s="16" t="s">
        <v>61</v>
      </c>
      <c r="C69" s="17"/>
      <c r="D69" s="12"/>
      <c r="E69" s="12"/>
      <c r="F69" s="12"/>
      <c r="H69" s="12"/>
      <c r="I69" s="32"/>
      <c r="J69" s="32"/>
      <c r="K69" s="43"/>
      <c r="L69" s="12"/>
      <c r="M69" s="12"/>
      <c r="N69" s="12"/>
      <c r="O69" s="12"/>
      <c r="P69" s="12"/>
      <c r="Q69" s="12"/>
      <c r="R69" s="12"/>
    </row>
    <row r="70" spans="2:36">
      <c r="B70" s="15"/>
      <c r="C70" s="15"/>
      <c r="D70" s="12"/>
      <c r="E70" s="12"/>
      <c r="F70" s="12"/>
      <c r="G70" s="12"/>
      <c r="H70" s="12"/>
      <c r="I70" s="12"/>
      <c r="J70" s="12"/>
      <c r="K70" s="43"/>
      <c r="L70" s="12"/>
      <c r="M70" s="12"/>
      <c r="N70" s="12"/>
      <c r="O70" s="12"/>
      <c r="P70" s="12"/>
      <c r="Q70" s="12"/>
      <c r="R70" s="12"/>
    </row>
    <row r="71" spans="2:36">
      <c r="B71" s="18"/>
      <c r="C71" s="18" t="s">
        <v>58</v>
      </c>
      <c r="D71" s="18" t="s">
        <v>22</v>
      </c>
      <c r="E71" s="35">
        <v>30</v>
      </c>
      <c r="F71" s="35">
        <v>1</v>
      </c>
      <c r="G71" s="35">
        <v>2</v>
      </c>
      <c r="H71" s="35">
        <v>3</v>
      </c>
      <c r="I71" s="35">
        <v>4</v>
      </c>
      <c r="J71" s="35">
        <v>5</v>
      </c>
      <c r="K71" s="35">
        <v>6</v>
      </c>
      <c r="L71" s="35">
        <v>7</v>
      </c>
      <c r="M71" s="35">
        <v>8</v>
      </c>
      <c r="N71" s="35">
        <v>9</v>
      </c>
      <c r="O71" s="35">
        <v>10</v>
      </c>
      <c r="P71" s="35">
        <v>11</v>
      </c>
      <c r="Q71" s="35">
        <v>12</v>
      </c>
      <c r="R71" s="35">
        <v>13</v>
      </c>
      <c r="S71" s="35">
        <v>14</v>
      </c>
      <c r="T71" s="35">
        <v>15</v>
      </c>
      <c r="U71" s="35">
        <v>16</v>
      </c>
      <c r="V71" s="35">
        <v>17</v>
      </c>
      <c r="W71" s="35">
        <v>18</v>
      </c>
      <c r="X71" s="35">
        <v>19</v>
      </c>
      <c r="Y71" s="35">
        <v>20</v>
      </c>
      <c r="Z71" s="35">
        <v>21</v>
      </c>
      <c r="AA71" s="35">
        <v>22</v>
      </c>
      <c r="AB71" s="35">
        <v>23</v>
      </c>
      <c r="AC71" s="35">
        <v>24</v>
      </c>
      <c r="AD71" s="35">
        <v>25</v>
      </c>
      <c r="AE71" s="35">
        <v>26</v>
      </c>
      <c r="AF71" s="35">
        <v>27</v>
      </c>
      <c r="AG71" s="35">
        <v>28</v>
      </c>
      <c r="AH71" s="35">
        <v>29</v>
      </c>
      <c r="AI71" s="35">
        <v>30</v>
      </c>
      <c r="AJ71" s="35">
        <v>31</v>
      </c>
    </row>
    <row r="72" spans="2:36">
      <c r="B72" s="19" t="s">
        <v>23</v>
      </c>
      <c r="C72" s="19"/>
      <c r="D72" s="20">
        <v>3200</v>
      </c>
      <c r="E72" s="21"/>
      <c r="F72" s="21">
        <f>(F33-E33)*$D$72</f>
        <v>-2800470.4</v>
      </c>
      <c r="G72" s="21">
        <f>(G33-F33)*$D$72</f>
        <v>12867.199999999139</v>
      </c>
      <c r="H72" s="21">
        <f t="shared" ref="H72:AJ72" si="7">(H33-G33)*$D$72</f>
        <v>0</v>
      </c>
      <c r="I72" s="21">
        <f t="shared" si="7"/>
        <v>0</v>
      </c>
      <c r="J72" s="21">
        <f t="shared" si="7"/>
        <v>0</v>
      </c>
      <c r="K72" s="21">
        <f t="shared" si="7"/>
        <v>28915.200000000186</v>
      </c>
      <c r="L72" s="21">
        <f t="shared" si="7"/>
        <v>13382.399999999325</v>
      </c>
      <c r="M72" s="21">
        <f t="shared" si="7"/>
        <v>12684.800000002724</v>
      </c>
      <c r="N72" s="21">
        <f t="shared" si="7"/>
        <v>28131.199999997625</v>
      </c>
      <c r="O72" s="21">
        <f t="shared" si="7"/>
        <v>160.00000000058208</v>
      </c>
      <c r="P72" s="21">
        <f t="shared" si="7"/>
        <v>0</v>
      </c>
      <c r="Q72" s="21">
        <f t="shared" si="7"/>
        <v>5529.6000000002095</v>
      </c>
      <c r="R72" s="21">
        <f t="shared" si="7"/>
        <v>12336.000000001513</v>
      </c>
      <c r="S72" s="21">
        <f t="shared" si="7"/>
        <v>13971.199999999953</v>
      </c>
      <c r="T72" s="21">
        <f t="shared" si="7"/>
        <v>11948.7999999983</v>
      </c>
      <c r="U72" s="21">
        <f t="shared" si="7"/>
        <v>8774.4000000006054</v>
      </c>
      <c r="V72" s="21">
        <f t="shared" si="7"/>
        <v>0</v>
      </c>
      <c r="W72" s="21">
        <f t="shared" si="7"/>
        <v>0</v>
      </c>
      <c r="X72" s="21">
        <f t="shared" si="7"/>
        <v>13894.399999998859</v>
      </c>
      <c r="Y72" s="21">
        <f t="shared" si="7"/>
        <v>12339.200000002165</v>
      </c>
      <c r="Z72" s="21">
        <f t="shared" si="7"/>
        <v>11305.59999999823</v>
      </c>
      <c r="AA72" s="21">
        <f t="shared" si="7"/>
        <v>13315.200000000186</v>
      </c>
      <c r="AB72" s="21">
        <f t="shared" si="7"/>
        <v>10576.000000000931</v>
      </c>
      <c r="AC72" s="21">
        <f t="shared" si="7"/>
        <v>0</v>
      </c>
      <c r="AD72" s="21">
        <f t="shared" si="7"/>
        <v>0</v>
      </c>
      <c r="AE72" s="21">
        <f t="shared" si="7"/>
        <v>10508.799999998882</v>
      </c>
      <c r="AF72" s="21">
        <f t="shared" si="7"/>
        <v>13283.199999999488</v>
      </c>
      <c r="AG72" s="21">
        <f t="shared" si="7"/>
        <v>10515.200000000186</v>
      </c>
      <c r="AH72" s="21">
        <f t="shared" si="7"/>
        <v>10601.600000000326</v>
      </c>
      <c r="AI72" s="21">
        <f t="shared" si="7"/>
        <v>12377.600000001257</v>
      </c>
      <c r="AJ72" s="21">
        <f t="shared" si="7"/>
        <v>11177.599999998347</v>
      </c>
    </row>
    <row r="73" spans="2:36">
      <c r="B73" s="19" t="s">
        <v>24</v>
      </c>
      <c r="C73" s="19"/>
      <c r="D73" s="20">
        <v>3200</v>
      </c>
      <c r="E73" s="21"/>
      <c r="F73" s="21">
        <f>(F34-E34)*$D$73</f>
        <v>-559584</v>
      </c>
      <c r="G73" s="21">
        <f t="shared" ref="G73:AJ73" si="8">(G34-F34)*$D$73</f>
        <v>2588.8000000002648</v>
      </c>
      <c r="H73" s="21">
        <f t="shared" si="8"/>
        <v>0</v>
      </c>
      <c r="I73" s="21">
        <f t="shared" si="8"/>
        <v>0</v>
      </c>
      <c r="J73" s="21">
        <f t="shared" si="8"/>
        <v>0</v>
      </c>
      <c r="K73" s="21">
        <f t="shared" si="8"/>
        <v>7020.7999999998719</v>
      </c>
      <c r="L73" s="21">
        <f t="shared" si="8"/>
        <v>2550.4000000000815</v>
      </c>
      <c r="M73" s="21">
        <f t="shared" si="8"/>
        <v>2732.7999999997701</v>
      </c>
      <c r="N73" s="21">
        <f t="shared" si="8"/>
        <v>2806.4000000002125</v>
      </c>
      <c r="O73" s="21">
        <f t="shared" si="8"/>
        <v>2447.9999999999563</v>
      </c>
      <c r="P73" s="21">
        <f t="shared" si="8"/>
        <v>0</v>
      </c>
      <c r="Q73" s="21">
        <f t="shared" si="8"/>
        <v>1971.1999999999534</v>
      </c>
      <c r="R73" s="21">
        <f t="shared" si="8"/>
        <v>2224.0000000001601</v>
      </c>
      <c r="S73" s="21">
        <f t="shared" si="8"/>
        <v>2691.2000000000262</v>
      </c>
      <c r="T73" s="21">
        <f t="shared" si="8"/>
        <v>2649.5999999999185</v>
      </c>
      <c r="U73" s="21">
        <f t="shared" si="8"/>
        <v>1750.4000000000815</v>
      </c>
      <c r="V73" s="21">
        <f t="shared" si="8"/>
        <v>0</v>
      </c>
      <c r="W73" s="21">
        <f t="shared" si="8"/>
        <v>0</v>
      </c>
      <c r="X73" s="21">
        <f t="shared" si="8"/>
        <v>2575.9999999998399</v>
      </c>
      <c r="Y73" s="21">
        <f t="shared" si="8"/>
        <v>2547.2000000001572</v>
      </c>
      <c r="Z73" s="21">
        <f t="shared" si="8"/>
        <v>2281.5999999998894</v>
      </c>
      <c r="AA73" s="21">
        <f t="shared" si="8"/>
        <v>2886.4000000001397</v>
      </c>
      <c r="AB73" s="21">
        <f t="shared" si="8"/>
        <v>2095.9999999999127</v>
      </c>
      <c r="AC73" s="21">
        <f t="shared" si="8"/>
        <v>0</v>
      </c>
      <c r="AD73" s="21">
        <f t="shared" si="8"/>
        <v>0</v>
      </c>
      <c r="AE73" s="21">
        <f t="shared" si="8"/>
        <v>2739.1999999999825</v>
      </c>
      <c r="AF73" s="21">
        <f t="shared" si="8"/>
        <v>2588.799999999901</v>
      </c>
      <c r="AG73" s="21">
        <f t="shared" si="8"/>
        <v>2095.9999999999127</v>
      </c>
      <c r="AH73" s="21">
        <f t="shared" si="8"/>
        <v>2214.4000000000233</v>
      </c>
      <c r="AI73" s="21">
        <f t="shared" si="8"/>
        <v>2307.2000000000116</v>
      </c>
      <c r="AJ73" s="21">
        <f t="shared" si="8"/>
        <v>1961.6000000001804</v>
      </c>
    </row>
    <row r="74" spans="2:36">
      <c r="B74" s="19" t="s">
        <v>2</v>
      </c>
      <c r="C74" s="19"/>
      <c r="D74" s="20">
        <v>1000</v>
      </c>
      <c r="E74" s="21"/>
      <c r="F74" s="21">
        <f>(F35-E35)*$D$74</f>
        <v>-3290000</v>
      </c>
      <c r="G74" s="21">
        <f t="shared" ref="G74:AJ74" si="9">(G35-F35)*$D$74</f>
        <v>15000</v>
      </c>
      <c r="H74" s="21">
        <f t="shared" si="9"/>
        <v>0</v>
      </c>
      <c r="I74" s="21">
        <f t="shared" si="9"/>
        <v>0</v>
      </c>
      <c r="J74" s="21">
        <f t="shared" si="9"/>
        <v>0</v>
      </c>
      <c r="K74" s="21">
        <f t="shared" si="9"/>
        <v>35000</v>
      </c>
      <c r="L74" s="21">
        <f t="shared" si="9"/>
        <v>16000</v>
      </c>
      <c r="M74" s="21">
        <f t="shared" si="9"/>
        <v>15000</v>
      </c>
      <c r="N74" s="21">
        <f t="shared" si="9"/>
        <v>15000</v>
      </c>
      <c r="O74" s="21">
        <f t="shared" si="9"/>
        <v>15000</v>
      </c>
      <c r="P74" s="21">
        <f t="shared" si="9"/>
        <v>0</v>
      </c>
      <c r="Q74" s="21">
        <f t="shared" si="9"/>
        <v>10000</v>
      </c>
      <c r="R74" s="21">
        <f t="shared" si="9"/>
        <v>15000</v>
      </c>
      <c r="S74" s="21">
        <f t="shared" si="9"/>
        <v>16000</v>
      </c>
      <c r="T74" s="21">
        <f t="shared" si="9"/>
        <v>14000</v>
      </c>
      <c r="U74" s="21">
        <f t="shared" si="9"/>
        <v>11000</v>
      </c>
      <c r="V74" s="21">
        <f t="shared" si="9"/>
        <v>0</v>
      </c>
      <c r="W74" s="21">
        <f t="shared" si="9"/>
        <v>0</v>
      </c>
      <c r="X74" s="21">
        <f t="shared" si="9"/>
        <v>16000</v>
      </c>
      <c r="Y74" s="21">
        <f t="shared" si="9"/>
        <v>14000</v>
      </c>
      <c r="Z74" s="21">
        <f t="shared" si="9"/>
        <v>14000</v>
      </c>
      <c r="AA74" s="21">
        <f t="shared" si="9"/>
        <v>2015000</v>
      </c>
      <c r="AB74" s="21">
        <f t="shared" si="9"/>
        <v>-1987000</v>
      </c>
      <c r="AC74" s="21">
        <f t="shared" si="9"/>
        <v>0</v>
      </c>
      <c r="AD74" s="21">
        <f t="shared" si="9"/>
        <v>0</v>
      </c>
      <c r="AE74" s="21">
        <f t="shared" si="9"/>
        <v>13000</v>
      </c>
      <c r="AF74" s="21">
        <f t="shared" si="9"/>
        <v>15000</v>
      </c>
      <c r="AG74" s="21">
        <f t="shared" si="9"/>
        <v>13000</v>
      </c>
      <c r="AH74" s="21">
        <f t="shared" si="9"/>
        <v>13000</v>
      </c>
      <c r="AI74" s="21">
        <f t="shared" si="9"/>
        <v>14000</v>
      </c>
      <c r="AJ74" s="21">
        <f t="shared" si="9"/>
        <v>12000</v>
      </c>
    </row>
    <row r="75" spans="2:36">
      <c r="B75" s="19" t="s">
        <v>4</v>
      </c>
      <c r="C75" s="19"/>
      <c r="D75" s="20">
        <v>1000</v>
      </c>
      <c r="E75" s="21"/>
      <c r="F75" s="21">
        <f>(F36-E36)*$D$75</f>
        <v>0</v>
      </c>
      <c r="G75" s="21">
        <f t="shared" ref="G75:AJ75" si="10">(G36-F36)*$D$75</f>
        <v>0</v>
      </c>
      <c r="H75" s="21">
        <f t="shared" si="10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  <c r="L75" s="21">
        <f t="shared" si="10"/>
        <v>0</v>
      </c>
      <c r="M75" s="21">
        <f t="shared" si="10"/>
        <v>0</v>
      </c>
      <c r="N75" s="21">
        <f t="shared" si="10"/>
        <v>0</v>
      </c>
      <c r="O75" s="21">
        <f t="shared" si="10"/>
        <v>0</v>
      </c>
      <c r="P75" s="21">
        <f t="shared" si="10"/>
        <v>0</v>
      </c>
      <c r="Q75" s="21">
        <f t="shared" si="10"/>
        <v>0</v>
      </c>
      <c r="R75" s="21">
        <f t="shared" si="10"/>
        <v>0</v>
      </c>
      <c r="S75" s="21">
        <f t="shared" si="10"/>
        <v>0</v>
      </c>
      <c r="T75" s="21">
        <f t="shared" si="10"/>
        <v>0</v>
      </c>
      <c r="U75" s="21">
        <f t="shared" si="10"/>
        <v>0</v>
      </c>
      <c r="V75" s="21">
        <f t="shared" si="10"/>
        <v>0</v>
      </c>
      <c r="W75" s="21">
        <f t="shared" si="10"/>
        <v>0</v>
      </c>
      <c r="X75" s="21">
        <f t="shared" si="10"/>
        <v>0</v>
      </c>
      <c r="Y75" s="21">
        <f t="shared" si="10"/>
        <v>0</v>
      </c>
      <c r="Z75" s="21">
        <f t="shared" si="10"/>
        <v>0</v>
      </c>
      <c r="AA75" s="21">
        <f t="shared" si="10"/>
        <v>0</v>
      </c>
      <c r="AB75" s="21">
        <f t="shared" si="10"/>
        <v>0</v>
      </c>
      <c r="AC75" s="21">
        <f t="shared" si="10"/>
        <v>0</v>
      </c>
      <c r="AD75" s="21">
        <f t="shared" si="10"/>
        <v>0</v>
      </c>
      <c r="AE75" s="21">
        <f t="shared" si="10"/>
        <v>0</v>
      </c>
      <c r="AF75" s="21">
        <f t="shared" si="10"/>
        <v>0</v>
      </c>
      <c r="AG75" s="21">
        <f t="shared" si="10"/>
        <v>0</v>
      </c>
      <c r="AH75" s="21">
        <f t="shared" si="10"/>
        <v>0</v>
      </c>
      <c r="AI75" s="21">
        <f t="shared" si="10"/>
        <v>0</v>
      </c>
      <c r="AJ75" s="21">
        <f t="shared" si="10"/>
        <v>0</v>
      </c>
    </row>
    <row r="76" spans="2:36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3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3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36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36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6"/>
      <c r="B96" s="16" t="s">
        <v>62</v>
      </c>
      <c r="C96" s="1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38">
      <c r="A97" s="6"/>
      <c r="B97" s="15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38">
      <c r="A98" s="6"/>
      <c r="B98" s="18"/>
      <c r="C98" s="18" t="s">
        <v>58</v>
      </c>
      <c r="D98" s="18" t="s">
        <v>22</v>
      </c>
      <c r="E98" s="35">
        <v>30</v>
      </c>
      <c r="F98" s="35">
        <v>1</v>
      </c>
      <c r="G98" s="35">
        <v>2</v>
      </c>
      <c r="H98" s="35">
        <v>3</v>
      </c>
      <c r="I98" s="35">
        <v>4</v>
      </c>
      <c r="J98" s="35">
        <v>5</v>
      </c>
      <c r="K98" s="35">
        <v>6</v>
      </c>
      <c r="L98" s="35">
        <v>7</v>
      </c>
      <c r="M98" s="35">
        <v>8</v>
      </c>
      <c r="N98" s="35">
        <v>9</v>
      </c>
      <c r="O98" s="35">
        <v>10</v>
      </c>
      <c r="P98" s="35">
        <v>11</v>
      </c>
      <c r="Q98" s="35">
        <v>12</v>
      </c>
      <c r="R98" s="35">
        <v>13</v>
      </c>
      <c r="S98" s="35">
        <v>14</v>
      </c>
      <c r="T98" s="35">
        <v>15</v>
      </c>
      <c r="U98" s="35">
        <v>16</v>
      </c>
      <c r="V98" s="35">
        <v>17</v>
      </c>
      <c r="W98" s="35">
        <v>18</v>
      </c>
      <c r="X98" s="35">
        <v>19</v>
      </c>
      <c r="Y98" s="35">
        <v>20</v>
      </c>
      <c r="Z98" s="35">
        <v>21</v>
      </c>
      <c r="AA98" s="35">
        <v>22</v>
      </c>
      <c r="AB98" s="35">
        <v>23</v>
      </c>
      <c r="AC98" s="35">
        <v>24</v>
      </c>
      <c r="AD98" s="35">
        <v>25</v>
      </c>
      <c r="AE98" s="35">
        <v>26</v>
      </c>
      <c r="AF98" s="35">
        <v>27</v>
      </c>
      <c r="AG98" s="35">
        <v>28</v>
      </c>
      <c r="AH98" s="35">
        <v>29</v>
      </c>
      <c r="AI98" s="35">
        <v>30</v>
      </c>
      <c r="AJ98" s="35">
        <v>31</v>
      </c>
    </row>
    <row r="99" spans="1:38" outlineLevel="1">
      <c r="A99" s="6"/>
      <c r="B99" s="25" t="s">
        <v>63</v>
      </c>
      <c r="C99" s="24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8" outlineLevel="2">
      <c r="A100" s="6"/>
      <c r="B100" s="23" t="s">
        <v>65</v>
      </c>
      <c r="C100" s="19" t="s">
        <v>64</v>
      </c>
      <c r="D100" s="22"/>
      <c r="E100" s="22"/>
      <c r="F100" s="22">
        <f t="shared" ref="F100" si="11">SUM(F101:F102)</f>
        <v>-3040047.8786000009</v>
      </c>
      <c r="G100" s="22">
        <f t="shared" ref="G100:AJ100" si="12">SUM(G101:G102)</f>
        <v>13603.679020000496</v>
      </c>
      <c r="H100" s="22">
        <f t="shared" si="12"/>
        <v>0</v>
      </c>
      <c r="I100" s="22">
        <f t="shared" si="12"/>
        <v>0</v>
      </c>
      <c r="J100" s="22">
        <f t="shared" si="12"/>
        <v>24432.730000000196</v>
      </c>
      <c r="K100" s="22">
        <f t="shared" si="12"/>
        <v>12230.674999999766</v>
      </c>
      <c r="L100" s="22">
        <f t="shared" si="12"/>
        <v>14510.282500000223</v>
      </c>
      <c r="M100" s="22">
        <f t="shared" si="12"/>
        <v>14431.019999999326</v>
      </c>
      <c r="N100" s="22">
        <f t="shared" si="12"/>
        <v>13802.182500000225</v>
      </c>
      <c r="O100" s="22">
        <f t="shared" si="12"/>
        <v>13714.557500000121</v>
      </c>
      <c r="P100" s="22">
        <f t="shared" si="12"/>
        <v>0</v>
      </c>
      <c r="Q100" s="22">
        <f t="shared" si="12"/>
        <v>7512.7050000000536</v>
      </c>
      <c r="R100" s="22">
        <f t="shared" si="12"/>
        <v>13708.295000000544</v>
      </c>
      <c r="S100" s="22">
        <f t="shared" si="12"/>
        <v>15029.842499999479</v>
      </c>
      <c r="T100" s="22">
        <f t="shared" si="12"/>
        <v>13262.154999999922</v>
      </c>
      <c r="U100" s="22">
        <f t="shared" si="12"/>
        <v>9013.6024999999881</v>
      </c>
      <c r="V100" s="22">
        <f t="shared" si="12"/>
        <v>0</v>
      </c>
      <c r="W100" s="22">
        <f t="shared" si="12"/>
        <v>0</v>
      </c>
      <c r="X100" s="22">
        <f t="shared" si="12"/>
        <v>10293.272500000166</v>
      </c>
      <c r="Y100" s="22">
        <f t="shared" si="12"/>
        <v>16589.964999999604</v>
      </c>
      <c r="Z100" s="22">
        <f t="shared" si="12"/>
        <v>14916.222500000596</v>
      </c>
      <c r="AA100" s="22">
        <f t="shared" si="12"/>
        <v>17836.394999999458</v>
      </c>
      <c r="AB100" s="22">
        <f t="shared" si="12"/>
        <v>14138.407500000312</v>
      </c>
      <c r="AC100" s="22">
        <f t="shared" si="12"/>
        <v>0</v>
      </c>
      <c r="AD100" s="22">
        <f t="shared" si="12"/>
        <v>0</v>
      </c>
      <c r="AE100" s="22">
        <f t="shared" si="12"/>
        <v>9247.424999999761</v>
      </c>
      <c r="AF100" s="22">
        <f t="shared" si="12"/>
        <v>17774.802500000416</v>
      </c>
      <c r="AG100" s="22">
        <f t="shared" si="12"/>
        <v>14347.637499999955</v>
      </c>
      <c r="AH100" s="22">
        <f t="shared" si="12"/>
        <v>14293.312500000025</v>
      </c>
      <c r="AI100" s="22">
        <f t="shared" si="12"/>
        <v>14605.48499999991</v>
      </c>
      <c r="AJ100" s="22">
        <f t="shared" si="12"/>
        <v>7165.8899999997921</v>
      </c>
      <c r="AK100" s="22">
        <f t="shared" ref="AK100:AK102" si="13">SUM(F100:AJ100)</f>
        <v>-2723587.3370800014</v>
      </c>
      <c r="AL100" s="44"/>
    </row>
    <row r="101" spans="1:38" outlineLevel="2">
      <c r="A101" s="6"/>
      <c r="B101" s="23" t="s">
        <v>66</v>
      </c>
      <c r="C101" s="19" t="s">
        <v>64</v>
      </c>
      <c r="D101" s="22"/>
      <c r="E101" s="22"/>
      <c r="F101" s="22">
        <f>SUM(F111,F114:F118)</f>
        <v>-2153736.2663146225</v>
      </c>
      <c r="G101" s="22">
        <f t="shared" ref="G101:AJ101" si="14">SUM(G111,G114:G118)</f>
        <v>11240.015988372636</v>
      </c>
      <c r="H101" s="22">
        <f t="shared" si="14"/>
        <v>0</v>
      </c>
      <c r="I101" s="22">
        <f t="shared" si="14"/>
        <v>0</v>
      </c>
      <c r="J101" s="22">
        <f t="shared" si="14"/>
        <v>20617.246956521773</v>
      </c>
      <c r="K101" s="22">
        <f t="shared" si="14"/>
        <v>9907.9198648646561</v>
      </c>
      <c r="L101" s="22">
        <f t="shared" si="14"/>
        <v>12460.746377551177</v>
      </c>
      <c r="M101" s="22">
        <f t="shared" si="14"/>
        <v>11157.078423772298</v>
      </c>
      <c r="N101" s="22">
        <f t="shared" si="14"/>
        <v>10582.443804347982</v>
      </c>
      <c r="O101" s="22">
        <f t="shared" si="14"/>
        <v>11819.480469187598</v>
      </c>
      <c r="P101" s="22">
        <f t="shared" si="14"/>
        <v>0</v>
      </c>
      <c r="Q101" s="22">
        <f t="shared" si="14"/>
        <v>5772.2997244095941</v>
      </c>
      <c r="R101" s="22">
        <f t="shared" si="14"/>
        <v>11591.182659574957</v>
      </c>
      <c r="S101" s="22">
        <f t="shared" si="14"/>
        <v>11666.226413043083</v>
      </c>
      <c r="T101" s="22">
        <f t="shared" si="14"/>
        <v>9985.2599689440503</v>
      </c>
      <c r="U101" s="22">
        <f t="shared" si="14"/>
        <v>5899.5140384614606</v>
      </c>
      <c r="V101" s="22">
        <f t="shared" si="14"/>
        <v>0</v>
      </c>
      <c r="W101" s="22">
        <f t="shared" si="14"/>
        <v>0</v>
      </c>
      <c r="X101" s="22">
        <f t="shared" si="14"/>
        <v>7092.1641731519749</v>
      </c>
      <c r="Y101" s="22">
        <f t="shared" si="14"/>
        <v>10688.18349161985</v>
      </c>
      <c r="Z101" s="22">
        <f t="shared" si="14"/>
        <v>9324.446866197557</v>
      </c>
      <c r="AA101" s="22">
        <f t="shared" si="14"/>
        <v>11453.478076922769</v>
      </c>
      <c r="AB101" s="22">
        <f t="shared" si="14"/>
        <v>8454.3302272731162</v>
      </c>
      <c r="AC101" s="22">
        <f t="shared" si="14"/>
        <v>0</v>
      </c>
      <c r="AD101" s="22">
        <f t="shared" si="14"/>
        <v>0</v>
      </c>
      <c r="AE101" s="22">
        <f t="shared" si="14"/>
        <v>4813.3902941170891</v>
      </c>
      <c r="AF101" s="22">
        <f t="shared" si="14"/>
        <v>11397.897334835307</v>
      </c>
      <c r="AG101" s="22">
        <f t="shared" si="14"/>
        <v>9222.388159340504</v>
      </c>
      <c r="AH101" s="22">
        <f t="shared" si="14"/>
        <v>9950.5524999999143</v>
      </c>
      <c r="AI101" s="22">
        <f t="shared" si="14"/>
        <v>10278.959761904895</v>
      </c>
      <c r="AJ101" s="22">
        <f t="shared" si="14"/>
        <v>4318.3670542632353</v>
      </c>
      <c r="AK101" s="22">
        <f t="shared" si="13"/>
        <v>-1924042.6936859458</v>
      </c>
      <c r="AL101" s="44"/>
    </row>
    <row r="102" spans="1:38" outlineLevel="2">
      <c r="A102" s="6"/>
      <c r="B102" s="23" t="s">
        <v>67</v>
      </c>
      <c r="C102" s="19" t="s">
        <v>64</v>
      </c>
      <c r="D102" s="22"/>
      <c r="E102" s="22"/>
      <c r="F102" s="22">
        <f>SUM(F121:F128)</f>
        <v>-886311.61228537851</v>
      </c>
      <c r="G102" s="22">
        <f t="shared" ref="G102:AJ102" si="15">SUM(G121:G128)</f>
        <v>2363.6630316278606</v>
      </c>
      <c r="H102" s="22">
        <f t="shared" si="15"/>
        <v>0</v>
      </c>
      <c r="I102" s="22">
        <f t="shared" si="15"/>
        <v>0</v>
      </c>
      <c r="J102" s="22">
        <f t="shared" si="15"/>
        <v>3815.4830434784226</v>
      </c>
      <c r="K102" s="22">
        <f t="shared" si="15"/>
        <v>2322.7551351351112</v>
      </c>
      <c r="L102" s="22">
        <f t="shared" si="15"/>
        <v>2049.5361224490453</v>
      </c>
      <c r="M102" s="22">
        <f t="shared" si="15"/>
        <v>3273.9415762270269</v>
      </c>
      <c r="N102" s="22">
        <f t="shared" si="15"/>
        <v>3219.7386956522419</v>
      </c>
      <c r="O102" s="22">
        <f t="shared" si="15"/>
        <v>1895.0770308125236</v>
      </c>
      <c r="P102" s="22">
        <f t="shared" si="15"/>
        <v>0</v>
      </c>
      <c r="Q102" s="22">
        <f t="shared" si="15"/>
        <v>1740.4052755904595</v>
      </c>
      <c r="R102" s="22">
        <f t="shared" si="15"/>
        <v>2117.1123404255859</v>
      </c>
      <c r="S102" s="22">
        <f t="shared" si="15"/>
        <v>3363.6160869563964</v>
      </c>
      <c r="T102" s="22">
        <f t="shared" si="15"/>
        <v>3276.8950310558712</v>
      </c>
      <c r="U102" s="22">
        <f t="shared" si="15"/>
        <v>3114.0884615385276</v>
      </c>
      <c r="V102" s="22">
        <f t="shared" si="15"/>
        <v>0</v>
      </c>
      <c r="W102" s="22">
        <f t="shared" si="15"/>
        <v>0</v>
      </c>
      <c r="X102" s="22">
        <f t="shared" si="15"/>
        <v>3201.1083268481907</v>
      </c>
      <c r="Y102" s="22">
        <f t="shared" si="15"/>
        <v>5901.7815083797523</v>
      </c>
      <c r="Z102" s="22">
        <f t="shared" si="15"/>
        <v>5591.7756338030385</v>
      </c>
      <c r="AA102" s="22">
        <f t="shared" si="15"/>
        <v>6382.9169230766875</v>
      </c>
      <c r="AB102" s="22">
        <f t="shared" si="15"/>
        <v>5684.077272727196</v>
      </c>
      <c r="AC102" s="22">
        <f t="shared" si="15"/>
        <v>0</v>
      </c>
      <c r="AD102" s="22">
        <f t="shared" si="15"/>
        <v>0</v>
      </c>
      <c r="AE102" s="22">
        <f t="shared" si="15"/>
        <v>4434.0347058826719</v>
      </c>
      <c r="AF102" s="22">
        <f t="shared" si="15"/>
        <v>6376.9051651651089</v>
      </c>
      <c r="AG102" s="22">
        <f t="shared" si="15"/>
        <v>5125.2493406594513</v>
      </c>
      <c r="AH102" s="22">
        <f t="shared" si="15"/>
        <v>4342.7600000001112</v>
      </c>
      <c r="AI102" s="22">
        <f t="shared" si="15"/>
        <v>4326.5252380950151</v>
      </c>
      <c r="AJ102" s="22">
        <f t="shared" si="15"/>
        <v>2847.5229457365572</v>
      </c>
      <c r="AK102" s="22">
        <f t="shared" si="13"/>
        <v>-799544.64339405554</v>
      </c>
      <c r="AL102" s="44"/>
    </row>
    <row r="103" spans="1:38" outlineLevel="3">
      <c r="A103" s="6"/>
      <c r="B103" s="45"/>
      <c r="C103" s="46"/>
      <c r="D103" s="46"/>
      <c r="E103" s="46" t="s">
        <v>72</v>
      </c>
      <c r="F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1:38">
      <c r="A104" s="6"/>
      <c r="B104" s="16" t="s">
        <v>28</v>
      </c>
      <c r="C104" s="16"/>
      <c r="D104" s="12"/>
      <c r="E104" s="12"/>
      <c r="F104" s="32"/>
      <c r="H104" s="42"/>
      <c r="I104" s="42"/>
      <c r="J104" s="12"/>
      <c r="K104" s="12"/>
      <c r="L104" s="12"/>
      <c r="M104" s="12"/>
      <c r="N104" s="12"/>
      <c r="O104" s="12"/>
      <c r="P104" s="12"/>
      <c r="Q104" s="12"/>
      <c r="R104" s="12"/>
      <c r="S104" s="41"/>
    </row>
    <row r="105" spans="1:38">
      <c r="A105" s="6"/>
      <c r="B105" s="15"/>
      <c r="C105" s="15"/>
      <c r="D105" s="12"/>
      <c r="E105" s="12"/>
      <c r="F105" s="32"/>
      <c r="H105" s="42"/>
      <c r="I105" s="42"/>
      <c r="J105" s="12"/>
      <c r="K105" s="12" t="s">
        <v>103</v>
      </c>
      <c r="L105" s="12"/>
      <c r="M105" s="12"/>
      <c r="N105" s="12"/>
      <c r="O105" s="12"/>
      <c r="P105" s="12"/>
      <c r="Q105" s="12"/>
      <c r="R105" s="12"/>
    </row>
    <row r="106" spans="1:38">
      <c r="B106" s="18"/>
      <c r="C106" s="18" t="s">
        <v>58</v>
      </c>
      <c r="D106" s="18" t="s">
        <v>22</v>
      </c>
      <c r="E106" s="35">
        <v>30</v>
      </c>
      <c r="F106" s="35">
        <v>1</v>
      </c>
      <c r="G106" s="35">
        <v>2</v>
      </c>
      <c r="H106" s="35">
        <v>3</v>
      </c>
      <c r="I106" s="35">
        <v>4</v>
      </c>
      <c r="J106" s="35">
        <v>5</v>
      </c>
      <c r="K106" s="35">
        <v>6</v>
      </c>
      <c r="L106" s="35">
        <v>7</v>
      </c>
      <c r="M106" s="35">
        <v>8</v>
      </c>
      <c r="N106" s="35">
        <v>9</v>
      </c>
      <c r="O106" s="35">
        <v>10</v>
      </c>
      <c r="P106" s="35">
        <v>11</v>
      </c>
      <c r="Q106" s="35">
        <v>12</v>
      </c>
      <c r="R106" s="35">
        <v>13</v>
      </c>
      <c r="S106" s="35">
        <v>14</v>
      </c>
      <c r="T106" s="35">
        <v>15</v>
      </c>
      <c r="U106" s="35">
        <v>16</v>
      </c>
      <c r="V106" s="35">
        <v>17</v>
      </c>
      <c r="W106" s="35">
        <v>18</v>
      </c>
      <c r="X106" s="35">
        <v>19</v>
      </c>
      <c r="Y106" s="35">
        <v>20</v>
      </c>
      <c r="Z106" s="35">
        <v>21</v>
      </c>
      <c r="AA106" s="35">
        <v>22</v>
      </c>
      <c r="AB106" s="35">
        <v>23</v>
      </c>
      <c r="AC106" s="35">
        <v>24</v>
      </c>
      <c r="AD106" s="35">
        <v>25</v>
      </c>
      <c r="AE106" s="35">
        <v>26</v>
      </c>
      <c r="AF106" s="35">
        <v>27</v>
      </c>
      <c r="AG106" s="35">
        <v>28</v>
      </c>
      <c r="AH106" s="35">
        <v>29</v>
      </c>
      <c r="AI106" s="35">
        <v>30</v>
      </c>
      <c r="AJ106" s="35">
        <v>31</v>
      </c>
    </row>
    <row r="107" spans="1:38">
      <c r="B107" s="26" t="s">
        <v>73</v>
      </c>
      <c r="C107" s="26"/>
      <c r="D107" s="26">
        <v>3200</v>
      </c>
      <c r="E107" s="27"/>
      <c r="F107" s="27">
        <f>((F33+F34)-(E33+E34))*$D$107</f>
        <v>-3360054.3999999994</v>
      </c>
      <c r="G107" s="27">
        <f t="shared" ref="G107:AJ107" si="16">((G33+G34)-(F33+F34))*$D$107</f>
        <v>15455.999999999767</v>
      </c>
      <c r="H107" s="27">
        <f t="shared" si="16"/>
        <v>0</v>
      </c>
      <c r="I107" s="27">
        <f t="shared" si="16"/>
        <v>0</v>
      </c>
      <c r="J107" s="27">
        <f t="shared" si="16"/>
        <v>0</v>
      </c>
      <c r="K107" s="27">
        <f t="shared" si="16"/>
        <v>35935.999999998603</v>
      </c>
      <c r="L107" s="27">
        <f t="shared" si="16"/>
        <v>15932.800000000861</v>
      </c>
      <c r="M107" s="27">
        <f t="shared" si="16"/>
        <v>15417.600000000675</v>
      </c>
      <c r="N107" s="27">
        <f t="shared" si="16"/>
        <v>30937.599999998929</v>
      </c>
      <c r="O107" s="27">
        <f t="shared" si="16"/>
        <v>2608.0000000016298</v>
      </c>
      <c r="P107" s="27">
        <f t="shared" si="16"/>
        <v>0</v>
      </c>
      <c r="Q107" s="27">
        <f t="shared" si="16"/>
        <v>7500.800000000163</v>
      </c>
      <c r="R107" s="27">
        <f t="shared" si="16"/>
        <v>14560.000000000582</v>
      </c>
      <c r="S107" s="27">
        <f t="shared" si="16"/>
        <v>16662.400000001071</v>
      </c>
      <c r="T107" s="27">
        <f t="shared" si="16"/>
        <v>14598.399999996764</v>
      </c>
      <c r="U107" s="27">
        <f t="shared" si="16"/>
        <v>10524.800000002142</v>
      </c>
      <c r="V107" s="27">
        <f t="shared" si="16"/>
        <v>0</v>
      </c>
      <c r="W107" s="27">
        <f t="shared" si="16"/>
        <v>0</v>
      </c>
      <c r="X107" s="27">
        <f t="shared" si="16"/>
        <v>16470.39999999688</v>
      </c>
      <c r="Y107" s="27">
        <f t="shared" si="16"/>
        <v>14886.40000000305</v>
      </c>
      <c r="Z107" s="27">
        <f t="shared" si="16"/>
        <v>13587.199999997392</v>
      </c>
      <c r="AA107" s="27">
        <f t="shared" si="16"/>
        <v>16201.600000000326</v>
      </c>
      <c r="AB107" s="27">
        <f t="shared" si="16"/>
        <v>12672.000000000116</v>
      </c>
      <c r="AC107" s="27">
        <f t="shared" si="16"/>
        <v>0</v>
      </c>
      <c r="AD107" s="27">
        <f t="shared" si="16"/>
        <v>0</v>
      </c>
      <c r="AE107" s="27">
        <f t="shared" si="16"/>
        <v>13248.000000001048</v>
      </c>
      <c r="AF107" s="27">
        <f t="shared" si="16"/>
        <v>15872.000000000116</v>
      </c>
      <c r="AG107" s="27">
        <f t="shared" si="16"/>
        <v>12611.199999999371</v>
      </c>
      <c r="AH107" s="27">
        <f t="shared" si="16"/>
        <v>12816.000000000349</v>
      </c>
      <c r="AI107" s="27">
        <f t="shared" si="16"/>
        <v>14684.799999999814</v>
      </c>
      <c r="AJ107" s="27">
        <f t="shared" si="16"/>
        <v>13139.199999999255</v>
      </c>
      <c r="AK107" s="27">
        <f>SUM(F107:AJ107)</f>
        <v>-3023731.1999999997</v>
      </c>
    </row>
    <row r="108" spans="1:38">
      <c r="B108" s="26" t="s">
        <v>74</v>
      </c>
      <c r="C108" s="26"/>
      <c r="D108" s="26">
        <v>1000</v>
      </c>
      <c r="E108" s="27"/>
      <c r="F108" s="27">
        <f>(F37-E37)*$D$108</f>
        <v>-497800.00000000017</v>
      </c>
      <c r="G108" s="27">
        <f t="shared" ref="G108:AJ108" si="17">(G37-F37)*$D$108</f>
        <v>2900.0000000000909</v>
      </c>
      <c r="H108" s="27">
        <f t="shared" si="17"/>
        <v>0</v>
      </c>
      <c r="I108" s="27">
        <f t="shared" si="17"/>
        <v>0</v>
      </c>
      <c r="J108" s="27">
        <f t="shared" si="17"/>
        <v>5200.0000000002728</v>
      </c>
      <c r="K108" s="27">
        <f t="shared" si="17"/>
        <v>2099.9999999999091</v>
      </c>
      <c r="L108" s="27">
        <f t="shared" si="17"/>
        <v>3400.0000000000909</v>
      </c>
      <c r="M108" s="27">
        <f t="shared" si="17"/>
        <v>3399.9999999996362</v>
      </c>
      <c r="N108" s="27">
        <f t="shared" si="17"/>
        <v>3200.0000000002728</v>
      </c>
      <c r="O108" s="27">
        <f t="shared" si="17"/>
        <v>3099.9999999999091</v>
      </c>
      <c r="P108" s="27">
        <f t="shared" si="17"/>
        <v>0</v>
      </c>
      <c r="Q108" s="27">
        <f t="shared" si="17"/>
        <v>1000</v>
      </c>
      <c r="R108" s="27">
        <f t="shared" si="17"/>
        <v>2800.0000000001819</v>
      </c>
      <c r="S108" s="27">
        <f t="shared" si="17"/>
        <v>3399.9999999996362</v>
      </c>
      <c r="T108" s="27">
        <f t="shared" si="17"/>
        <v>2700.0000000002728</v>
      </c>
      <c r="U108" s="27">
        <f t="shared" si="17"/>
        <v>1099.9999999999091</v>
      </c>
      <c r="V108" s="27">
        <f t="shared" si="17"/>
        <v>0</v>
      </c>
      <c r="W108" s="27">
        <f t="shared" si="17"/>
        <v>0</v>
      </c>
      <c r="X108" s="27">
        <f t="shared" si="17"/>
        <v>1800.0000000001819</v>
      </c>
      <c r="Y108" s="27">
        <f t="shared" si="17"/>
        <v>3199.9999999998181</v>
      </c>
      <c r="Z108" s="27">
        <f t="shared" si="17"/>
        <v>2400.0000000000909</v>
      </c>
      <c r="AA108" s="27">
        <f t="shared" si="17"/>
        <v>3699.9999999998181</v>
      </c>
      <c r="AB108" s="27">
        <f t="shared" si="17"/>
        <v>1700.0000000002728</v>
      </c>
      <c r="AC108" s="27">
        <f t="shared" si="17"/>
        <v>0</v>
      </c>
      <c r="AD108" s="27">
        <f t="shared" si="17"/>
        <v>0</v>
      </c>
      <c r="AE108" s="27">
        <f t="shared" si="17"/>
        <v>699.9999999998181</v>
      </c>
      <c r="AF108" s="27">
        <f t="shared" si="17"/>
        <v>2900.0000000000909</v>
      </c>
      <c r="AG108" s="27">
        <f t="shared" si="17"/>
        <v>2400.0000000000909</v>
      </c>
      <c r="AH108" s="27">
        <f t="shared" si="17"/>
        <v>2199.9999999998181</v>
      </c>
      <c r="AI108" s="27">
        <f t="shared" si="17"/>
        <v>2500</v>
      </c>
      <c r="AJ108" s="27">
        <f t="shared" si="17"/>
        <v>699.9999999998181</v>
      </c>
      <c r="AK108" s="27">
        <f t="shared" ref="AK108:AK130" si="18">SUM(F108:AJ108)</f>
        <v>-439300</v>
      </c>
    </row>
    <row r="109" spans="1:38">
      <c r="B109" s="26" t="s">
        <v>94</v>
      </c>
      <c r="C109" s="26"/>
      <c r="D109" s="26">
        <v>1000</v>
      </c>
      <c r="E109" s="27"/>
      <c r="F109" s="27">
        <f>SUM(F111:F118)</f>
        <v>-2171606.2663146225</v>
      </c>
      <c r="G109" s="27">
        <f t="shared" ref="G109:AJ109" si="19">SUM(G111:G118)</f>
        <v>11340.01598837263</v>
      </c>
      <c r="H109" s="27">
        <f t="shared" si="19"/>
        <v>0</v>
      </c>
      <c r="I109" s="27">
        <f t="shared" si="19"/>
        <v>0</v>
      </c>
      <c r="J109" s="27">
        <f t="shared" si="19"/>
        <v>20747.246956521769</v>
      </c>
      <c r="K109" s="27">
        <f t="shared" si="19"/>
        <v>10007.919864864651</v>
      </c>
      <c r="L109" s="27">
        <f t="shared" si="19"/>
        <v>12540.74637755119</v>
      </c>
      <c r="M109" s="27">
        <f t="shared" si="19"/>
        <v>11197.078423772291</v>
      </c>
      <c r="N109" s="27">
        <f t="shared" si="19"/>
        <v>10612.443804347986</v>
      </c>
      <c r="O109" s="27">
        <f t="shared" si="19"/>
        <v>11849.480469187598</v>
      </c>
      <c r="P109" s="27">
        <f t="shared" si="19"/>
        <v>0</v>
      </c>
      <c r="Q109" s="27">
        <f t="shared" si="19"/>
        <v>5812.2997244095859</v>
      </c>
      <c r="R109" s="27">
        <f t="shared" si="19"/>
        <v>11641.18265957497</v>
      </c>
      <c r="S109" s="27">
        <f t="shared" si="19"/>
        <v>11706.226413043076</v>
      </c>
      <c r="T109" s="27">
        <f t="shared" si="19"/>
        <v>9035.2599689440594</v>
      </c>
      <c r="U109" s="27">
        <f t="shared" si="19"/>
        <v>7019.5140384614651</v>
      </c>
      <c r="V109" s="27">
        <f t="shared" si="19"/>
        <v>0</v>
      </c>
      <c r="W109" s="27">
        <f t="shared" si="19"/>
        <v>0</v>
      </c>
      <c r="X109" s="27">
        <f t="shared" si="19"/>
        <v>7212.1641731519803</v>
      </c>
      <c r="Y109" s="27">
        <f t="shared" si="19"/>
        <v>10718.18349161982</v>
      </c>
      <c r="Z109" s="27">
        <f t="shared" si="19"/>
        <v>9374.4468661975698</v>
      </c>
      <c r="AA109" s="27">
        <f t="shared" si="19"/>
        <v>11543.478076922773</v>
      </c>
      <c r="AB109" s="27">
        <f t="shared" si="19"/>
        <v>8554.3302272731125</v>
      </c>
      <c r="AC109" s="27">
        <f t="shared" si="19"/>
        <v>0</v>
      </c>
      <c r="AD109" s="27">
        <f t="shared" si="19"/>
        <v>0</v>
      </c>
      <c r="AE109" s="27">
        <f t="shared" si="19"/>
        <v>4913.3902941170836</v>
      </c>
      <c r="AF109" s="27">
        <f t="shared" si="19"/>
        <v>11507.897334835321</v>
      </c>
      <c r="AG109" s="27">
        <f t="shared" si="19"/>
        <v>9262.3881593404949</v>
      </c>
      <c r="AH109" s="27">
        <f t="shared" si="19"/>
        <v>10030.552499999929</v>
      </c>
      <c r="AI109" s="27">
        <f t="shared" si="19"/>
        <v>10368.959761904898</v>
      </c>
      <c r="AJ109" s="27">
        <f t="shared" si="19"/>
        <v>4398.367054263219</v>
      </c>
      <c r="AK109" s="27">
        <f t="shared" si="18"/>
        <v>-1940212.6936859456</v>
      </c>
    </row>
    <row r="110" spans="1:38" s="7" customFormat="1">
      <c r="A110" s="10"/>
      <c r="B110" s="29" t="s">
        <v>75</v>
      </c>
      <c r="C110" s="28"/>
      <c r="D110" s="26">
        <v>1000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>
        <f t="shared" si="18"/>
        <v>0</v>
      </c>
    </row>
    <row r="111" spans="1:38">
      <c r="B111" s="58" t="s">
        <v>76</v>
      </c>
      <c r="C111" s="26"/>
      <c r="D111" s="26">
        <v>1000</v>
      </c>
      <c r="E111" s="27"/>
      <c r="F111" s="27">
        <f t="shared" ref="F111:AJ111" si="20">IF(F135=0,((F37-E37))*$D$111,(((F37-E37)*0.8))*$D$111)</f>
        <v>-497800.00000000017</v>
      </c>
      <c r="G111" s="27">
        <f t="shared" si="20"/>
        <v>2900.0000000000909</v>
      </c>
      <c r="H111" s="27">
        <f t="shared" si="20"/>
        <v>0</v>
      </c>
      <c r="I111" s="27">
        <f t="shared" si="20"/>
        <v>0</v>
      </c>
      <c r="J111" s="27">
        <f t="shared" si="20"/>
        <v>5200.0000000002728</v>
      </c>
      <c r="K111" s="27">
        <f t="shared" si="20"/>
        <v>2099.9999999999091</v>
      </c>
      <c r="L111" s="27">
        <f t="shared" si="20"/>
        <v>3400.0000000000909</v>
      </c>
      <c r="M111" s="27">
        <f t="shared" si="20"/>
        <v>2719.9999999997094</v>
      </c>
      <c r="N111" s="27">
        <f t="shared" si="20"/>
        <v>2560.0000000002187</v>
      </c>
      <c r="O111" s="27">
        <f t="shared" si="20"/>
        <v>3099.9999999999091</v>
      </c>
      <c r="P111" s="27">
        <f t="shared" si="20"/>
        <v>0</v>
      </c>
      <c r="Q111" s="27">
        <f t="shared" si="20"/>
        <v>1000</v>
      </c>
      <c r="R111" s="27">
        <f t="shared" si="20"/>
        <v>2800.0000000001819</v>
      </c>
      <c r="S111" s="27">
        <f t="shared" si="20"/>
        <v>2719.9999999997094</v>
      </c>
      <c r="T111" s="27">
        <f t="shared" si="20"/>
        <v>2160.0000000002183</v>
      </c>
      <c r="U111" s="27">
        <f t="shared" si="20"/>
        <v>879.99999999992724</v>
      </c>
      <c r="V111" s="27">
        <f t="shared" si="20"/>
        <v>0</v>
      </c>
      <c r="W111" s="27">
        <f t="shared" si="20"/>
        <v>0</v>
      </c>
      <c r="X111" s="27">
        <f t="shared" si="20"/>
        <v>1800.0000000001819</v>
      </c>
      <c r="Y111" s="27">
        <f t="shared" si="20"/>
        <v>2559.9999999998549</v>
      </c>
      <c r="Z111" s="27">
        <f t="shared" si="20"/>
        <v>1920.0000000000728</v>
      </c>
      <c r="AA111" s="27">
        <f t="shared" si="20"/>
        <v>2959.9999999998549</v>
      </c>
      <c r="AB111" s="27">
        <f t="shared" si="20"/>
        <v>1360.0000000002183</v>
      </c>
      <c r="AC111" s="27">
        <f t="shared" si="20"/>
        <v>0</v>
      </c>
      <c r="AD111" s="27">
        <f t="shared" si="20"/>
        <v>0</v>
      </c>
      <c r="AE111" s="27">
        <f t="shared" si="20"/>
        <v>699.9999999998181</v>
      </c>
      <c r="AF111" s="27">
        <f t="shared" si="20"/>
        <v>2320.0000000000728</v>
      </c>
      <c r="AG111" s="27">
        <f t="shared" si="20"/>
        <v>1920.0000000000728</v>
      </c>
      <c r="AH111" s="27">
        <f t="shared" si="20"/>
        <v>2199.9999999998181</v>
      </c>
      <c r="AI111" s="27">
        <f t="shared" si="20"/>
        <v>2500</v>
      </c>
      <c r="AJ111" s="27">
        <f t="shared" si="20"/>
        <v>699.9999999998181</v>
      </c>
      <c r="AK111" s="27">
        <f t="shared" si="18"/>
        <v>-445320.00000000006</v>
      </c>
    </row>
    <row r="112" spans="1:38">
      <c r="B112" s="58" t="s">
        <v>77</v>
      </c>
      <c r="C112" s="26"/>
      <c r="D112" s="26">
        <v>1000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>
        <f t="shared" si="18"/>
        <v>0</v>
      </c>
    </row>
    <row r="113" spans="1:37">
      <c r="B113" s="29" t="s">
        <v>78</v>
      </c>
      <c r="C113" s="26"/>
      <c r="D113" s="26">
        <v>1000</v>
      </c>
      <c r="E113" s="27"/>
      <c r="F113" s="27">
        <f>(F39-E39)*$D$113</f>
        <v>-17870.000000000004</v>
      </c>
      <c r="G113" s="27">
        <f t="shared" ref="G113:AJ113" si="21">(G39-F39)*$D$113</f>
        <v>99.999999999994316</v>
      </c>
      <c r="H113" s="27">
        <f t="shared" si="21"/>
        <v>0</v>
      </c>
      <c r="I113" s="27">
        <f t="shared" si="21"/>
        <v>0</v>
      </c>
      <c r="J113" s="27">
        <f t="shared" si="21"/>
        <v>129.99999999999545</v>
      </c>
      <c r="K113" s="27">
        <f t="shared" si="21"/>
        <v>99.999999999994316</v>
      </c>
      <c r="L113" s="27">
        <f t="shared" si="21"/>
        <v>80.000000000012506</v>
      </c>
      <c r="M113" s="27">
        <f t="shared" si="21"/>
        <v>39.999999999992042</v>
      </c>
      <c r="N113" s="27">
        <f t="shared" si="21"/>
        <v>30.000000000001137</v>
      </c>
      <c r="O113" s="27">
        <f t="shared" si="21"/>
        <v>30.000000000001137</v>
      </c>
      <c r="P113" s="27">
        <f t="shared" si="21"/>
        <v>0</v>
      </c>
      <c r="Q113" s="27">
        <f t="shared" si="21"/>
        <v>39.999999999992042</v>
      </c>
      <c r="R113" s="27">
        <f t="shared" si="21"/>
        <v>50.000000000011369</v>
      </c>
      <c r="S113" s="27">
        <f t="shared" si="21"/>
        <v>39.999999999992042</v>
      </c>
      <c r="T113" s="27">
        <f t="shared" si="21"/>
        <v>-949.99999999998863</v>
      </c>
      <c r="U113" s="27">
        <f t="shared" si="21"/>
        <v>1120.0000000000045</v>
      </c>
      <c r="V113" s="27">
        <f t="shared" si="21"/>
        <v>0</v>
      </c>
      <c r="W113" s="27">
        <f t="shared" si="21"/>
        <v>0</v>
      </c>
      <c r="X113" s="27">
        <f t="shared" si="21"/>
        <v>120.00000000000455</v>
      </c>
      <c r="Y113" s="27">
        <f t="shared" si="21"/>
        <v>29.999999999972715</v>
      </c>
      <c r="Z113" s="27">
        <f t="shared" si="21"/>
        <v>50.000000000011369</v>
      </c>
      <c r="AA113" s="27">
        <f t="shared" si="21"/>
        <v>90.000000000003411</v>
      </c>
      <c r="AB113" s="27">
        <f t="shared" si="21"/>
        <v>99.999999999994316</v>
      </c>
      <c r="AC113" s="27">
        <f t="shared" si="21"/>
        <v>0</v>
      </c>
      <c r="AD113" s="27">
        <f t="shared" si="21"/>
        <v>0</v>
      </c>
      <c r="AE113" s="27">
        <f t="shared" si="21"/>
        <v>99.999999999994316</v>
      </c>
      <c r="AF113" s="27">
        <f t="shared" si="21"/>
        <v>110.00000000001364</v>
      </c>
      <c r="AG113" s="27">
        <f t="shared" si="21"/>
        <v>39.999999999992042</v>
      </c>
      <c r="AH113" s="27">
        <f t="shared" si="21"/>
        <v>80.000000000012506</v>
      </c>
      <c r="AI113" s="27">
        <f t="shared" si="21"/>
        <v>90.000000000003411</v>
      </c>
      <c r="AJ113" s="27">
        <f t="shared" si="21"/>
        <v>79.999999999984084</v>
      </c>
      <c r="AK113" s="27">
        <f t="shared" si="18"/>
        <v>-16170.000000000022</v>
      </c>
    </row>
    <row r="114" spans="1:37">
      <c r="B114" s="29" t="s">
        <v>79</v>
      </c>
      <c r="C114" s="26"/>
      <c r="D114" s="26">
        <v>1000</v>
      </c>
      <c r="E114" s="27"/>
      <c r="F114" s="27">
        <f>IFERROR(81%*(F44-E44)*$D$114,0)</f>
        <v>-321651.00000000012</v>
      </c>
      <c r="G114" s="27">
        <f t="shared" ref="G114:AJ114" si="22">IFERROR(81%*(G44-F44)*$D$114,0)</f>
        <v>1134.0000000000739</v>
      </c>
      <c r="H114" s="27">
        <f t="shared" si="22"/>
        <v>0</v>
      </c>
      <c r="I114" s="27">
        <f t="shared" si="22"/>
        <v>0</v>
      </c>
      <c r="J114" s="27">
        <f t="shared" si="22"/>
        <v>2754.0000000000737</v>
      </c>
      <c r="K114" s="27">
        <f t="shared" si="22"/>
        <v>1295.9999999999263</v>
      </c>
      <c r="L114" s="27">
        <f t="shared" si="22"/>
        <v>1295.9999999999263</v>
      </c>
      <c r="M114" s="27">
        <f t="shared" si="22"/>
        <v>1296.0000000001107</v>
      </c>
      <c r="N114" s="27">
        <f t="shared" si="22"/>
        <v>1133.9999999998895</v>
      </c>
      <c r="O114" s="27">
        <f t="shared" si="22"/>
        <v>1215</v>
      </c>
      <c r="P114" s="27">
        <f t="shared" si="22"/>
        <v>0</v>
      </c>
      <c r="Q114" s="27">
        <f t="shared" si="22"/>
        <v>1296.0000000001107</v>
      </c>
      <c r="R114" s="27">
        <f t="shared" si="22"/>
        <v>1377.0000000000368</v>
      </c>
      <c r="S114" s="27">
        <f t="shared" si="22"/>
        <v>1457.9999999999634</v>
      </c>
      <c r="T114" s="27">
        <f t="shared" si="22"/>
        <v>1295.9999999999263</v>
      </c>
      <c r="U114" s="27">
        <f t="shared" si="22"/>
        <v>1134.0000000000739</v>
      </c>
      <c r="V114" s="27">
        <f t="shared" si="22"/>
        <v>0</v>
      </c>
      <c r="W114" s="27">
        <f t="shared" si="22"/>
        <v>0</v>
      </c>
      <c r="X114" s="27">
        <f t="shared" si="22"/>
        <v>2592.0000000000368</v>
      </c>
      <c r="Y114" s="27">
        <f t="shared" si="22"/>
        <v>1133.9999999998895</v>
      </c>
      <c r="Z114" s="27">
        <f t="shared" si="22"/>
        <v>1134.0000000000739</v>
      </c>
      <c r="AA114" s="27">
        <f t="shared" si="22"/>
        <v>1295.9999999999263</v>
      </c>
      <c r="AB114" s="27">
        <f t="shared" si="22"/>
        <v>1134.0000000000739</v>
      </c>
      <c r="AC114" s="27">
        <f t="shared" si="22"/>
        <v>0</v>
      </c>
      <c r="AD114" s="27">
        <f t="shared" si="22"/>
        <v>0</v>
      </c>
      <c r="AE114" s="27">
        <f t="shared" si="22"/>
        <v>2105.9999999999268</v>
      </c>
      <c r="AF114" s="27">
        <f t="shared" si="22"/>
        <v>1377.0000000000368</v>
      </c>
      <c r="AG114" s="27">
        <f t="shared" si="22"/>
        <v>1134.0000000000739</v>
      </c>
      <c r="AH114" s="27">
        <f t="shared" si="22"/>
        <v>1376.9999999998529</v>
      </c>
      <c r="AI114" s="27">
        <f t="shared" si="22"/>
        <v>1296.0000000001107</v>
      </c>
      <c r="AJ114" s="27">
        <f t="shared" si="22"/>
        <v>2187.0000000000373</v>
      </c>
      <c r="AK114" s="27">
        <f t="shared" si="18"/>
        <v>-288197.99999999994</v>
      </c>
    </row>
    <row r="115" spans="1:37">
      <c r="B115" s="29" t="s">
        <v>80</v>
      </c>
      <c r="C115" s="26"/>
      <c r="D115" s="26">
        <v>1000</v>
      </c>
      <c r="E115" s="27"/>
      <c r="F115" s="27">
        <f>(F54-E54)*$D$115</f>
        <v>-298460</v>
      </c>
      <c r="G115" s="27">
        <f t="shared" ref="G115:AJ115" si="23">(G54-F54)*$D$115</f>
        <v>1389.9999999999864</v>
      </c>
      <c r="H115" s="27">
        <f t="shared" si="23"/>
        <v>0</v>
      </c>
      <c r="I115" s="27">
        <f t="shared" si="23"/>
        <v>0</v>
      </c>
      <c r="J115" s="27">
        <f t="shared" si="23"/>
        <v>2439.9999999999977</v>
      </c>
      <c r="K115" s="27">
        <f t="shared" si="23"/>
        <v>1390.0000000000148</v>
      </c>
      <c r="L115" s="27">
        <f t="shared" si="23"/>
        <v>1520.0000000000102</v>
      </c>
      <c r="M115" s="27">
        <f t="shared" si="23"/>
        <v>1429.9999999999784</v>
      </c>
      <c r="N115" s="27">
        <f t="shared" si="23"/>
        <v>1420.0000000000159</v>
      </c>
      <c r="O115" s="27">
        <f t="shared" si="23"/>
        <v>1750</v>
      </c>
      <c r="P115" s="27">
        <f t="shared" si="23"/>
        <v>0</v>
      </c>
      <c r="Q115" s="27">
        <f t="shared" si="23"/>
        <v>1000</v>
      </c>
      <c r="R115" s="27">
        <f t="shared" si="23"/>
        <v>1530.0000000000011</v>
      </c>
      <c r="S115" s="27">
        <f t="shared" si="23"/>
        <v>1659.9999999999966</v>
      </c>
      <c r="T115" s="27">
        <f t="shared" si="23"/>
        <v>1590.0000000000034</v>
      </c>
      <c r="U115" s="27">
        <f t="shared" si="23"/>
        <v>1019.9999999999818</v>
      </c>
      <c r="V115" s="27">
        <f t="shared" si="23"/>
        <v>0</v>
      </c>
      <c r="W115" s="27">
        <f t="shared" si="23"/>
        <v>0</v>
      </c>
      <c r="X115" s="27">
        <f t="shared" si="23"/>
        <v>780.00000000000114</v>
      </c>
      <c r="Y115" s="27">
        <f t="shared" si="23"/>
        <v>1450.0000000000171</v>
      </c>
      <c r="Z115" s="27">
        <f t="shared" si="23"/>
        <v>1359.9999999999852</v>
      </c>
      <c r="AA115" s="27">
        <f t="shared" si="23"/>
        <v>1500</v>
      </c>
      <c r="AB115" s="27">
        <f t="shared" si="23"/>
        <v>1460.000000000008</v>
      </c>
      <c r="AC115" s="27">
        <f t="shared" si="23"/>
        <v>0</v>
      </c>
      <c r="AD115" s="27">
        <f t="shared" si="23"/>
        <v>0</v>
      </c>
      <c r="AE115" s="27">
        <f t="shared" si="23"/>
        <v>569.99999999999318</v>
      </c>
      <c r="AF115" s="27">
        <f t="shared" si="23"/>
        <v>1670.0000000000159</v>
      </c>
      <c r="AG115" s="27">
        <f t="shared" si="23"/>
        <v>1359.9999999999852</v>
      </c>
      <c r="AH115" s="27">
        <f t="shared" si="23"/>
        <v>1390.0000000000148</v>
      </c>
      <c r="AI115" s="27">
        <f t="shared" si="23"/>
        <v>1530.0000000000011</v>
      </c>
      <c r="AJ115" s="27">
        <f t="shared" si="23"/>
        <v>479.99999999998977</v>
      </c>
      <c r="AK115" s="27">
        <f t="shared" si="18"/>
        <v>-266770</v>
      </c>
    </row>
    <row r="116" spans="1:37" outlineLevel="1">
      <c r="B116" s="29" t="s">
        <v>81</v>
      </c>
      <c r="C116" s="26"/>
      <c r="D116" s="26">
        <v>1000</v>
      </c>
      <c r="E116" s="27"/>
      <c r="F116" s="27">
        <f>(F51-E51)*$D$116</f>
        <v>-40449</v>
      </c>
      <c r="G116" s="27">
        <f t="shared" ref="G116:AJ116" si="24">(G51-F51)*$D$116</f>
        <v>251.99999999999889</v>
      </c>
      <c r="H116" s="27">
        <f t="shared" si="24"/>
        <v>0</v>
      </c>
      <c r="I116" s="27">
        <f t="shared" si="24"/>
        <v>0</v>
      </c>
      <c r="J116" s="27">
        <f t="shared" si="24"/>
        <v>397.00000000000205</v>
      </c>
      <c r="K116" s="27">
        <f t="shared" si="24"/>
        <v>256.9999999999979</v>
      </c>
      <c r="L116" s="27">
        <f t="shared" si="24"/>
        <v>260.00000000000159</v>
      </c>
      <c r="M116" s="27">
        <f t="shared" si="24"/>
        <v>263.99999999999932</v>
      </c>
      <c r="N116" s="27">
        <f t="shared" si="24"/>
        <v>251.00000000000122</v>
      </c>
      <c r="O116" s="27">
        <f t="shared" si="24"/>
        <v>196.99999999999918</v>
      </c>
      <c r="P116" s="27">
        <f t="shared" si="24"/>
        <v>0</v>
      </c>
      <c r="Q116" s="27">
        <f t="shared" si="24"/>
        <v>114.00000000000077</v>
      </c>
      <c r="R116" s="27">
        <f t="shared" si="24"/>
        <v>181.99999999999861</v>
      </c>
      <c r="S116" s="27">
        <f t="shared" si="24"/>
        <v>176.00000000000193</v>
      </c>
      <c r="T116" s="27">
        <f t="shared" si="24"/>
        <v>-8.0000000000026716</v>
      </c>
      <c r="U116" s="27">
        <f t="shared" si="24"/>
        <v>327.00000000000171</v>
      </c>
      <c r="V116" s="27">
        <f t="shared" si="24"/>
        <v>0</v>
      </c>
      <c r="W116" s="27">
        <f t="shared" si="24"/>
        <v>0</v>
      </c>
      <c r="X116" s="27">
        <f t="shared" si="24"/>
        <v>99.000000000000199</v>
      </c>
      <c r="Y116" s="27">
        <f t="shared" si="24"/>
        <v>181.00000000000094</v>
      </c>
      <c r="Z116" s="27">
        <f t="shared" si="24"/>
        <v>177.99999999999727</v>
      </c>
      <c r="AA116" s="27">
        <f t="shared" si="24"/>
        <v>182.99999999999983</v>
      </c>
      <c r="AB116" s="27">
        <f t="shared" si="24"/>
        <v>173.00000000000182</v>
      </c>
      <c r="AC116" s="27">
        <f t="shared" si="24"/>
        <v>0</v>
      </c>
      <c r="AD116" s="27">
        <f t="shared" si="24"/>
        <v>0</v>
      </c>
      <c r="AE116" s="27">
        <f t="shared" si="24"/>
        <v>99.000000000000199</v>
      </c>
      <c r="AF116" s="27">
        <f t="shared" si="24"/>
        <v>195.99999999999795</v>
      </c>
      <c r="AG116" s="27">
        <f t="shared" si="24"/>
        <v>149.00000000000091</v>
      </c>
      <c r="AH116" s="27">
        <f t="shared" si="24"/>
        <v>170.99999999999937</v>
      </c>
      <c r="AI116" s="27">
        <f t="shared" si="24"/>
        <v>191.0000000000025</v>
      </c>
      <c r="AJ116" s="27">
        <f t="shared" si="24"/>
        <v>82.999999999998408</v>
      </c>
      <c r="AK116" s="27">
        <f t="shared" si="18"/>
        <v>-36077</v>
      </c>
    </row>
    <row r="117" spans="1:37" outlineLevel="1">
      <c r="B117" s="29" t="s">
        <v>82</v>
      </c>
      <c r="C117" s="26"/>
      <c r="D117" s="26">
        <v>1000</v>
      </c>
      <c r="E117" s="27"/>
      <c r="F117" s="27">
        <f>2/8*(F48-E48)</f>
        <v>-21.75</v>
      </c>
      <c r="G117" s="27">
        <f t="shared" ref="G117:AJ117" si="25">2/8*(G48-F48)</f>
        <v>6.25E-2</v>
      </c>
      <c r="H117" s="27">
        <f t="shared" si="25"/>
        <v>0</v>
      </c>
      <c r="I117" s="27">
        <f t="shared" si="25"/>
        <v>0</v>
      </c>
      <c r="J117" s="27">
        <f t="shared" si="25"/>
        <v>0.15999999999999659</v>
      </c>
      <c r="K117" s="27">
        <f t="shared" si="25"/>
        <v>5.499999999999261E-2</v>
      </c>
      <c r="L117" s="27">
        <f t="shared" si="25"/>
        <v>5.2500000000009095E-2</v>
      </c>
      <c r="M117" s="27">
        <f t="shared" si="25"/>
        <v>4.9999999999997158E-2</v>
      </c>
      <c r="N117" s="27">
        <f t="shared" si="25"/>
        <v>5.2499999999994884E-2</v>
      </c>
      <c r="O117" s="27">
        <f t="shared" si="25"/>
        <v>5.7500000000004547E-2</v>
      </c>
      <c r="P117" s="27">
        <f t="shared" si="25"/>
        <v>0</v>
      </c>
      <c r="Q117" s="27">
        <f t="shared" si="25"/>
        <v>9.4999999999998863E-2</v>
      </c>
      <c r="R117" s="27">
        <f t="shared" si="25"/>
        <v>5.5000000000006821E-2</v>
      </c>
      <c r="S117" s="27">
        <f t="shared" si="25"/>
        <v>5.2499999999994884E-2</v>
      </c>
      <c r="T117" s="27">
        <f t="shared" si="25"/>
        <v>5.5000000000006821E-2</v>
      </c>
      <c r="U117" s="27">
        <f t="shared" si="25"/>
        <v>5.2499999999994884E-2</v>
      </c>
      <c r="V117" s="27">
        <f t="shared" si="25"/>
        <v>0</v>
      </c>
      <c r="W117" s="27">
        <f t="shared" si="25"/>
        <v>0</v>
      </c>
      <c r="X117" s="27">
        <f t="shared" si="25"/>
        <v>0.15250000000000341</v>
      </c>
      <c r="Y117" s="27">
        <f t="shared" si="25"/>
        <v>5.499999999999261E-2</v>
      </c>
      <c r="Z117" s="27">
        <f t="shared" si="25"/>
        <v>5.2500000000009095E-2</v>
      </c>
      <c r="AA117" s="27">
        <f t="shared" si="25"/>
        <v>5.499999999999261E-2</v>
      </c>
      <c r="AB117" s="27">
        <f t="shared" si="25"/>
        <v>5.7500000000004547E-2</v>
      </c>
      <c r="AC117" s="27">
        <f t="shared" si="25"/>
        <v>0</v>
      </c>
      <c r="AD117" s="27">
        <f t="shared" si="25"/>
        <v>0</v>
      </c>
      <c r="AE117" s="27">
        <f t="shared" si="25"/>
        <v>0.15500000000000114</v>
      </c>
      <c r="AF117" s="27">
        <f t="shared" si="25"/>
        <v>6.25E-2</v>
      </c>
      <c r="AG117" s="27">
        <f t="shared" si="25"/>
        <v>4.7499999999999432E-2</v>
      </c>
      <c r="AH117" s="27">
        <f t="shared" si="25"/>
        <v>5.2499999999994884E-2</v>
      </c>
      <c r="AI117" s="27">
        <f t="shared" si="25"/>
        <v>5.5000000000006821E-2</v>
      </c>
      <c r="AJ117" s="27">
        <f t="shared" si="25"/>
        <v>0.14999999999999147</v>
      </c>
      <c r="AK117" s="27">
        <f t="shared" si="18"/>
        <v>-20.055000000000007</v>
      </c>
    </row>
    <row r="118" spans="1:37">
      <c r="B118" s="29" t="s">
        <v>83</v>
      </c>
      <c r="C118" s="26"/>
      <c r="D118" s="26">
        <v>1000</v>
      </c>
      <c r="E118" s="27"/>
      <c r="F118" s="27">
        <f t="shared" ref="F118:AJ118" si="26">IFERROR((F108/(F108+F122))*((F50-E50)*$D$118),0)</f>
        <v>-995354.51631462213</v>
      </c>
      <c r="G118" s="27">
        <f t="shared" si="26"/>
        <v>5563.9534883724855</v>
      </c>
      <c r="H118" s="27">
        <f t="shared" si="26"/>
        <v>0</v>
      </c>
      <c r="I118" s="27">
        <f t="shared" si="26"/>
        <v>0</v>
      </c>
      <c r="J118" s="27">
        <f t="shared" si="26"/>
        <v>9826.0869565214271</v>
      </c>
      <c r="K118" s="27">
        <f t="shared" si="26"/>
        <v>4864.8648648648077</v>
      </c>
      <c r="L118" s="27">
        <f t="shared" si="26"/>
        <v>5984.693877551148</v>
      </c>
      <c r="M118" s="27">
        <f t="shared" si="26"/>
        <v>5447.0284237725009</v>
      </c>
      <c r="N118" s="27">
        <f t="shared" si="26"/>
        <v>5217.3913043478587</v>
      </c>
      <c r="O118" s="27">
        <f t="shared" si="26"/>
        <v>5557.4229691876899</v>
      </c>
      <c r="P118" s="27">
        <f t="shared" si="26"/>
        <v>0</v>
      </c>
      <c r="Q118" s="27">
        <f t="shared" si="26"/>
        <v>2362.2047244094824</v>
      </c>
      <c r="R118" s="27">
        <f t="shared" si="26"/>
        <v>5702.1276595747395</v>
      </c>
      <c r="S118" s="27">
        <f t="shared" si="26"/>
        <v>5652.1739130434125</v>
      </c>
      <c r="T118" s="27">
        <f t="shared" si="26"/>
        <v>4947.2049689439036</v>
      </c>
      <c r="U118" s="27">
        <f t="shared" si="26"/>
        <v>2538.4615384614763</v>
      </c>
      <c r="V118" s="27">
        <f t="shared" si="26"/>
        <v>0</v>
      </c>
      <c r="W118" s="27">
        <f t="shared" si="26"/>
        <v>0</v>
      </c>
      <c r="X118" s="27">
        <f t="shared" si="26"/>
        <v>1821.0116731517553</v>
      </c>
      <c r="Y118" s="27">
        <f t="shared" si="26"/>
        <v>5363.1284916200857</v>
      </c>
      <c r="Z118" s="27">
        <f t="shared" si="26"/>
        <v>4732.3943661974281</v>
      </c>
      <c r="AA118" s="27">
        <f t="shared" si="26"/>
        <v>5514.423076922988</v>
      </c>
      <c r="AB118" s="27">
        <f t="shared" si="26"/>
        <v>4327.2727272728152</v>
      </c>
      <c r="AC118" s="27">
        <f t="shared" si="26"/>
        <v>0</v>
      </c>
      <c r="AD118" s="27">
        <f t="shared" si="26"/>
        <v>0</v>
      </c>
      <c r="AE118" s="27">
        <f t="shared" si="26"/>
        <v>1338.235294117351</v>
      </c>
      <c r="AF118" s="27">
        <f t="shared" si="26"/>
        <v>5834.8348348351838</v>
      </c>
      <c r="AG118" s="27">
        <f t="shared" si="26"/>
        <v>4659.3406593403715</v>
      </c>
      <c r="AH118" s="27">
        <f t="shared" si="26"/>
        <v>4812.500000000231</v>
      </c>
      <c r="AI118" s="27">
        <f t="shared" si="26"/>
        <v>4761.9047619047806</v>
      </c>
      <c r="AJ118" s="27">
        <f t="shared" si="26"/>
        <v>868.21705426339201</v>
      </c>
      <c r="AK118" s="27">
        <f t="shared" si="18"/>
        <v>-887657.63868594472</v>
      </c>
    </row>
    <row r="119" spans="1:37" outlineLevel="1">
      <c r="B119" s="26"/>
      <c r="C119" s="26"/>
      <c r="D119" s="26">
        <v>1000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>
        <f t="shared" si="18"/>
        <v>0</v>
      </c>
    </row>
    <row r="120" spans="1:37" outlineLevel="1">
      <c r="B120" s="26" t="s">
        <v>93</v>
      </c>
      <c r="C120" s="26"/>
      <c r="D120" s="26">
        <v>1000</v>
      </c>
      <c r="E120" s="27"/>
      <c r="F120" s="27">
        <f>SUM(F121:F128)</f>
        <v>-886311.61228537851</v>
      </c>
      <c r="G120" s="27">
        <f t="shared" ref="G120:AJ120" si="27">SUM(G121:G128)</f>
        <v>2363.6630316278606</v>
      </c>
      <c r="H120" s="27">
        <f t="shared" si="27"/>
        <v>0</v>
      </c>
      <c r="I120" s="27">
        <f t="shared" si="27"/>
        <v>0</v>
      </c>
      <c r="J120" s="27">
        <f t="shared" si="27"/>
        <v>3815.4830434784226</v>
      </c>
      <c r="K120" s="27">
        <f t="shared" si="27"/>
        <v>2322.7551351351112</v>
      </c>
      <c r="L120" s="27">
        <f t="shared" si="27"/>
        <v>2049.5361224490453</v>
      </c>
      <c r="M120" s="27">
        <f t="shared" si="27"/>
        <v>3273.9415762270269</v>
      </c>
      <c r="N120" s="27">
        <f t="shared" si="27"/>
        <v>3219.7386956522419</v>
      </c>
      <c r="O120" s="27">
        <f t="shared" si="27"/>
        <v>1895.0770308125236</v>
      </c>
      <c r="P120" s="27">
        <f t="shared" si="27"/>
        <v>0</v>
      </c>
      <c r="Q120" s="27">
        <f t="shared" si="27"/>
        <v>1740.4052755904595</v>
      </c>
      <c r="R120" s="27">
        <f t="shared" si="27"/>
        <v>2117.1123404255859</v>
      </c>
      <c r="S120" s="27">
        <f t="shared" si="27"/>
        <v>3363.6160869563964</v>
      </c>
      <c r="T120" s="27">
        <f t="shared" si="27"/>
        <v>3276.8950310558712</v>
      </c>
      <c r="U120" s="27">
        <f t="shared" si="27"/>
        <v>3114.0884615385276</v>
      </c>
      <c r="V120" s="27">
        <f t="shared" si="27"/>
        <v>0</v>
      </c>
      <c r="W120" s="27">
        <f t="shared" si="27"/>
        <v>0</v>
      </c>
      <c r="X120" s="27">
        <f t="shared" si="27"/>
        <v>3201.1083268481907</v>
      </c>
      <c r="Y120" s="27">
        <f t="shared" si="27"/>
        <v>5901.7815083797523</v>
      </c>
      <c r="Z120" s="27">
        <f t="shared" si="27"/>
        <v>5591.7756338030385</v>
      </c>
      <c r="AA120" s="27">
        <f t="shared" si="27"/>
        <v>6382.9169230766875</v>
      </c>
      <c r="AB120" s="27">
        <f t="shared" si="27"/>
        <v>5684.077272727196</v>
      </c>
      <c r="AC120" s="27">
        <f t="shared" si="27"/>
        <v>0</v>
      </c>
      <c r="AD120" s="27">
        <f t="shared" si="27"/>
        <v>0</v>
      </c>
      <c r="AE120" s="27">
        <f t="shared" si="27"/>
        <v>4434.0347058826719</v>
      </c>
      <c r="AF120" s="27">
        <f t="shared" si="27"/>
        <v>6376.9051651651089</v>
      </c>
      <c r="AG120" s="27">
        <f t="shared" si="27"/>
        <v>5125.2493406594513</v>
      </c>
      <c r="AH120" s="27">
        <f t="shared" si="27"/>
        <v>4342.7600000001112</v>
      </c>
      <c r="AI120" s="27">
        <f t="shared" si="27"/>
        <v>4326.5252380950151</v>
      </c>
      <c r="AJ120" s="27">
        <f t="shared" si="27"/>
        <v>2847.5229457365572</v>
      </c>
      <c r="AK120" s="27">
        <f t="shared" si="18"/>
        <v>-799544.64339405554</v>
      </c>
    </row>
    <row r="121" spans="1:37" outlineLevel="1">
      <c r="A121" s="6"/>
      <c r="B121" s="29" t="s">
        <v>84</v>
      </c>
      <c r="C121" s="26"/>
      <c r="D121" s="26">
        <v>1000</v>
      </c>
      <c r="E121" s="27"/>
      <c r="F121" s="27">
        <f t="shared" ref="F121:AJ121" si="28">IF(F135=0,((0))*$D$121,(((F37-E37)*0.2)*$D$121))</f>
        <v>0</v>
      </c>
      <c r="G121" s="27">
        <f t="shared" si="28"/>
        <v>0</v>
      </c>
      <c r="H121" s="27">
        <f t="shared" si="28"/>
        <v>0</v>
      </c>
      <c r="I121" s="27">
        <f t="shared" si="28"/>
        <v>0</v>
      </c>
      <c r="J121" s="27">
        <f t="shared" si="28"/>
        <v>0</v>
      </c>
      <c r="K121" s="27">
        <f t="shared" si="28"/>
        <v>0</v>
      </c>
      <c r="L121" s="27">
        <f t="shared" si="28"/>
        <v>0</v>
      </c>
      <c r="M121" s="27">
        <f t="shared" si="28"/>
        <v>679.99999999992735</v>
      </c>
      <c r="N121" s="27">
        <f t="shared" si="28"/>
        <v>640.00000000005468</v>
      </c>
      <c r="O121" s="27">
        <f t="shared" si="28"/>
        <v>0</v>
      </c>
      <c r="P121" s="27">
        <f t="shared" si="28"/>
        <v>0</v>
      </c>
      <c r="Q121" s="27">
        <f t="shared" si="28"/>
        <v>0</v>
      </c>
      <c r="R121" s="27">
        <f t="shared" si="28"/>
        <v>0</v>
      </c>
      <c r="S121" s="27">
        <f t="shared" si="28"/>
        <v>679.99999999992735</v>
      </c>
      <c r="T121" s="27">
        <f t="shared" si="28"/>
        <v>540.00000000005457</v>
      </c>
      <c r="U121" s="27">
        <f t="shared" si="28"/>
        <v>219.99999999998181</v>
      </c>
      <c r="V121" s="27">
        <f t="shared" si="28"/>
        <v>0</v>
      </c>
      <c r="W121" s="27">
        <f t="shared" si="28"/>
        <v>0</v>
      </c>
      <c r="X121" s="27">
        <f t="shared" si="28"/>
        <v>0</v>
      </c>
      <c r="Y121" s="27">
        <f t="shared" si="28"/>
        <v>639.99999999996373</v>
      </c>
      <c r="Z121" s="27">
        <f t="shared" si="28"/>
        <v>480.00000000001819</v>
      </c>
      <c r="AA121" s="27">
        <f t="shared" si="28"/>
        <v>739.99999999996373</v>
      </c>
      <c r="AB121" s="27">
        <f t="shared" si="28"/>
        <v>340.00000000005457</v>
      </c>
      <c r="AC121" s="27">
        <f t="shared" si="28"/>
        <v>0</v>
      </c>
      <c r="AD121" s="27">
        <f t="shared" si="28"/>
        <v>0</v>
      </c>
      <c r="AE121" s="27">
        <f t="shared" si="28"/>
        <v>0</v>
      </c>
      <c r="AF121" s="27">
        <f t="shared" si="28"/>
        <v>580.00000000001819</v>
      </c>
      <c r="AG121" s="27">
        <f t="shared" si="28"/>
        <v>480.00000000001819</v>
      </c>
      <c r="AH121" s="27">
        <f t="shared" si="28"/>
        <v>0</v>
      </c>
      <c r="AI121" s="27">
        <f t="shared" si="28"/>
        <v>0</v>
      </c>
      <c r="AJ121" s="27">
        <f t="shared" si="28"/>
        <v>0</v>
      </c>
      <c r="AK121" s="27">
        <f t="shared" si="18"/>
        <v>6019.9999999999827</v>
      </c>
    </row>
    <row r="122" spans="1:37">
      <c r="A122" s="6"/>
      <c r="B122" s="29" t="s">
        <v>71</v>
      </c>
      <c r="C122" s="26"/>
      <c r="D122" s="26">
        <v>1000</v>
      </c>
      <c r="E122" s="27"/>
      <c r="F122" s="27">
        <f>(F43-E43)*$D$122</f>
        <v>-110549.99999999996</v>
      </c>
      <c r="G122" s="27">
        <f t="shared" ref="G122:AJ122" si="29">(G43-F43)*$D$122</f>
        <v>539.99999999996362</v>
      </c>
      <c r="H122" s="27">
        <f t="shared" si="29"/>
        <v>0</v>
      </c>
      <c r="I122" s="27">
        <f t="shared" si="29"/>
        <v>0</v>
      </c>
      <c r="J122" s="27">
        <f t="shared" si="29"/>
        <v>780.0000000000864</v>
      </c>
      <c r="K122" s="27">
        <f t="shared" si="29"/>
        <v>490.00000000000909</v>
      </c>
      <c r="L122" s="27">
        <f t="shared" si="29"/>
        <v>519.99999999998181</v>
      </c>
      <c r="M122" s="27">
        <f t="shared" si="29"/>
        <v>469.9999999999136</v>
      </c>
      <c r="N122" s="27">
        <f t="shared" si="29"/>
        <v>480.00000000001819</v>
      </c>
      <c r="O122" s="27">
        <f t="shared" si="29"/>
        <v>470.00000000002728</v>
      </c>
      <c r="P122" s="27">
        <f t="shared" si="29"/>
        <v>0</v>
      </c>
      <c r="Q122" s="27">
        <f t="shared" si="29"/>
        <v>269.99999999998181</v>
      </c>
      <c r="R122" s="27">
        <f t="shared" si="29"/>
        <v>490.00000000000909</v>
      </c>
      <c r="S122" s="27">
        <f t="shared" si="29"/>
        <v>509.99999999999091</v>
      </c>
      <c r="T122" s="27">
        <f t="shared" si="29"/>
        <v>519.99999999998181</v>
      </c>
      <c r="U122" s="27">
        <f t="shared" si="29"/>
        <v>590.00000000003183</v>
      </c>
      <c r="V122" s="27">
        <f t="shared" si="29"/>
        <v>0</v>
      </c>
      <c r="W122" s="27">
        <f t="shared" si="29"/>
        <v>0</v>
      </c>
      <c r="X122" s="27">
        <f t="shared" si="29"/>
        <v>769.99999999998181</v>
      </c>
      <c r="Y122" s="27">
        <f t="shared" si="29"/>
        <v>379.99999999999545</v>
      </c>
      <c r="Z122" s="27">
        <f t="shared" si="29"/>
        <v>440.00000000005457</v>
      </c>
      <c r="AA122" s="27">
        <f t="shared" si="29"/>
        <v>459.99999999992269</v>
      </c>
      <c r="AB122" s="27">
        <f t="shared" si="29"/>
        <v>500</v>
      </c>
      <c r="AC122" s="27">
        <f t="shared" si="29"/>
        <v>0</v>
      </c>
      <c r="AD122" s="27">
        <f t="shared" si="29"/>
        <v>0</v>
      </c>
      <c r="AE122" s="27">
        <f t="shared" si="29"/>
        <v>660.00000000008185</v>
      </c>
      <c r="AF122" s="27">
        <f t="shared" si="29"/>
        <v>429.99999999994998</v>
      </c>
      <c r="AG122" s="27">
        <f t="shared" si="29"/>
        <v>330.00000000004093</v>
      </c>
      <c r="AH122" s="27">
        <f t="shared" si="29"/>
        <v>360.00000000001364</v>
      </c>
      <c r="AI122" s="27">
        <f t="shared" si="29"/>
        <v>439.99999999994088</v>
      </c>
      <c r="AJ122" s="27">
        <f t="shared" si="29"/>
        <v>590.00000000003183</v>
      </c>
      <c r="AK122" s="27">
        <f t="shared" si="18"/>
        <v>-99059.999999999913</v>
      </c>
    </row>
    <row r="123" spans="1:37" outlineLevel="1">
      <c r="A123" s="6"/>
      <c r="B123" s="29" t="s">
        <v>85</v>
      </c>
      <c r="C123" s="26"/>
      <c r="D123" s="26">
        <v>1000</v>
      </c>
      <c r="E123" s="27"/>
      <c r="F123" s="27">
        <f>(F42-E42)*$D$123</f>
        <v>-118960.00000000003</v>
      </c>
      <c r="G123" s="27">
        <f t="shared" ref="G123:AJ123" si="30">(G42-F42)*$D$123</f>
        <v>470.00000000002728</v>
      </c>
      <c r="H123" s="27">
        <f t="shared" si="30"/>
        <v>0</v>
      </c>
      <c r="I123" s="27">
        <f t="shared" si="30"/>
        <v>0</v>
      </c>
      <c r="J123" s="27">
        <f t="shared" si="30"/>
        <v>710.00000000003638</v>
      </c>
      <c r="K123" s="27">
        <f t="shared" si="30"/>
        <v>439.99999999994088</v>
      </c>
      <c r="L123" s="27">
        <f t="shared" si="30"/>
        <v>420.00000000007276</v>
      </c>
      <c r="M123" s="27">
        <f t="shared" si="30"/>
        <v>409.99999999996817</v>
      </c>
      <c r="N123" s="27">
        <f t="shared" si="30"/>
        <v>409.99999999996817</v>
      </c>
      <c r="O123" s="27">
        <f t="shared" si="30"/>
        <v>400.00000000009095</v>
      </c>
      <c r="P123" s="27">
        <f t="shared" si="30"/>
        <v>0</v>
      </c>
      <c r="Q123" s="27">
        <f t="shared" si="30"/>
        <v>289.99999999996362</v>
      </c>
      <c r="R123" s="27">
        <f t="shared" si="30"/>
        <v>360.00000000001364</v>
      </c>
      <c r="S123" s="27">
        <f t="shared" si="30"/>
        <v>389.99999999998636</v>
      </c>
      <c r="T123" s="27">
        <f t="shared" si="30"/>
        <v>460.00000000003638</v>
      </c>
      <c r="U123" s="27">
        <f t="shared" si="30"/>
        <v>459.99999999992269</v>
      </c>
      <c r="V123" s="27">
        <f t="shared" si="30"/>
        <v>0</v>
      </c>
      <c r="W123" s="27">
        <f t="shared" si="30"/>
        <v>0</v>
      </c>
      <c r="X123" s="27">
        <f t="shared" si="30"/>
        <v>700.00000000004547</v>
      </c>
      <c r="Y123" s="27">
        <f t="shared" si="30"/>
        <v>429.99999999994998</v>
      </c>
      <c r="Z123" s="27">
        <f t="shared" si="30"/>
        <v>399.99999999997726</v>
      </c>
      <c r="AA123" s="27">
        <f t="shared" si="30"/>
        <v>480.00000000001819</v>
      </c>
      <c r="AB123" s="27">
        <f t="shared" si="30"/>
        <v>509.99999999999091</v>
      </c>
      <c r="AC123" s="27">
        <f t="shared" si="30"/>
        <v>0</v>
      </c>
      <c r="AD123" s="27">
        <f t="shared" si="30"/>
        <v>0</v>
      </c>
      <c r="AE123" s="27">
        <f t="shared" si="30"/>
        <v>720.00000000002728</v>
      </c>
      <c r="AF123" s="27">
        <f t="shared" si="30"/>
        <v>460.00000000003638</v>
      </c>
      <c r="AG123" s="27">
        <f t="shared" si="30"/>
        <v>360.00000000001364</v>
      </c>
      <c r="AH123" s="27">
        <f t="shared" si="30"/>
        <v>379.99999999999545</v>
      </c>
      <c r="AI123" s="27">
        <f t="shared" si="30"/>
        <v>459.99999999992269</v>
      </c>
      <c r="AJ123" s="27">
        <f t="shared" si="30"/>
        <v>600.00000000002274</v>
      </c>
      <c r="AK123" s="27">
        <f t="shared" si="18"/>
        <v>-108240</v>
      </c>
    </row>
    <row r="124" spans="1:37" outlineLevel="1">
      <c r="A124" s="6"/>
      <c r="B124" s="29" t="s">
        <v>86</v>
      </c>
      <c r="C124" s="26"/>
      <c r="D124" s="26">
        <v>1000</v>
      </c>
      <c r="E124" s="27"/>
      <c r="F124" s="27">
        <f>(F53-E53)*$D$124</f>
        <v>-325820.00000000006</v>
      </c>
      <c r="G124" s="27">
        <f t="shared" ref="G124:AJ124" si="31">(G53-F53)*$D$124</f>
        <v>9.9999999999909051</v>
      </c>
      <c r="H124" s="27">
        <f t="shared" si="31"/>
        <v>0</v>
      </c>
      <c r="I124" s="27">
        <f t="shared" si="31"/>
        <v>0</v>
      </c>
      <c r="J124" s="27">
        <f t="shared" si="31"/>
        <v>50.000000000011369</v>
      </c>
      <c r="K124" s="27">
        <f t="shared" si="31"/>
        <v>9.9999999999909051</v>
      </c>
      <c r="L124" s="27">
        <f t="shared" si="31"/>
        <v>10.000000000019327</v>
      </c>
      <c r="M124" s="27">
        <f t="shared" si="31"/>
        <v>19.99999999998181</v>
      </c>
      <c r="N124" s="27">
        <f t="shared" si="31"/>
        <v>10.000000000019327</v>
      </c>
      <c r="O124" s="27">
        <f t="shared" si="31"/>
        <v>9.9999999999909051</v>
      </c>
      <c r="P124" s="27">
        <f t="shared" si="31"/>
        <v>0</v>
      </c>
      <c r="Q124" s="27">
        <f t="shared" si="31"/>
        <v>30.000000000001137</v>
      </c>
      <c r="R124" s="27">
        <f t="shared" si="31"/>
        <v>20.000000000010232</v>
      </c>
      <c r="S124" s="27">
        <f t="shared" si="31"/>
        <v>9.9999999999909051</v>
      </c>
      <c r="T124" s="27">
        <f t="shared" si="31"/>
        <v>9.9999999999909051</v>
      </c>
      <c r="U124" s="27">
        <f t="shared" si="31"/>
        <v>20.000000000010232</v>
      </c>
      <c r="V124" s="27">
        <f t="shared" si="31"/>
        <v>0</v>
      </c>
      <c r="W124" s="27">
        <f t="shared" si="31"/>
        <v>0</v>
      </c>
      <c r="X124" s="27">
        <f t="shared" si="31"/>
        <v>250</v>
      </c>
      <c r="Y124" s="27">
        <f t="shared" si="31"/>
        <v>2919.9999999999873</v>
      </c>
      <c r="Z124" s="27">
        <f t="shared" si="31"/>
        <v>2680.0000000000068</v>
      </c>
      <c r="AA124" s="27">
        <f t="shared" si="31"/>
        <v>3020.00000000001</v>
      </c>
      <c r="AB124" s="27">
        <f t="shared" si="31"/>
        <v>2479.99999999999</v>
      </c>
      <c r="AC124" s="27">
        <f t="shared" si="31"/>
        <v>0</v>
      </c>
      <c r="AD124" s="27">
        <f t="shared" si="31"/>
        <v>0</v>
      </c>
      <c r="AE124" s="27">
        <f t="shared" si="31"/>
        <v>1030.0000000000011</v>
      </c>
      <c r="AF124" s="27">
        <f t="shared" si="31"/>
        <v>3189.9999999999977</v>
      </c>
      <c r="AG124" s="27">
        <f t="shared" si="31"/>
        <v>2620.0000000000045</v>
      </c>
      <c r="AH124" s="27">
        <f t="shared" si="31"/>
        <v>2579.9999999999841</v>
      </c>
      <c r="AI124" s="27">
        <f t="shared" si="31"/>
        <v>2340.0000000000036</v>
      </c>
      <c r="AJ124" s="27">
        <f t="shared" si="31"/>
        <v>270.00000000001023</v>
      </c>
      <c r="AK124" s="27">
        <f t="shared" si="18"/>
        <v>-302230.00000000006</v>
      </c>
    </row>
    <row r="125" spans="1:37" outlineLevel="1">
      <c r="A125" s="6"/>
      <c r="B125" s="29" t="s">
        <v>87</v>
      </c>
      <c r="C125" s="26"/>
      <c r="D125" s="26">
        <v>1000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>
        <f t="shared" si="18"/>
        <v>0</v>
      </c>
    </row>
    <row r="126" spans="1:37">
      <c r="A126" s="6"/>
      <c r="B126" s="29" t="s">
        <v>79</v>
      </c>
      <c r="C126" s="26"/>
      <c r="D126" s="26">
        <v>1000</v>
      </c>
      <c r="E126" s="27"/>
      <c r="F126" s="27">
        <f>IFERROR(81%*(F56-E56)*$D$114,0)</f>
        <v>-44686.128600000011</v>
      </c>
      <c r="G126" s="27">
        <f t="shared" ref="G126:AJ126" si="32">IFERROR(81%*(G56-F56)*$D$114,0)</f>
        <v>120.11652000000116</v>
      </c>
      <c r="H126" s="27">
        <f t="shared" si="32"/>
        <v>0</v>
      </c>
      <c r="I126" s="27">
        <f t="shared" si="32"/>
        <v>0</v>
      </c>
      <c r="J126" s="27">
        <f t="shared" si="32"/>
        <v>321.5699999999988</v>
      </c>
      <c r="K126" s="27">
        <f t="shared" si="32"/>
        <v>82.62000000000026</v>
      </c>
      <c r="L126" s="27">
        <f t="shared" si="32"/>
        <v>26.730000000001013</v>
      </c>
      <c r="M126" s="27">
        <f t="shared" si="32"/>
        <v>110.97000000000037</v>
      </c>
      <c r="N126" s="27">
        <f t="shared" si="32"/>
        <v>99.630000000000905</v>
      </c>
      <c r="O126" s="27">
        <f t="shared" si="32"/>
        <v>0</v>
      </c>
      <c r="P126" s="27">
        <f t="shared" si="32"/>
        <v>0</v>
      </c>
      <c r="Q126" s="27">
        <f t="shared" si="32"/>
        <v>227.60999999999905</v>
      </c>
      <c r="R126" s="27">
        <f t="shared" si="32"/>
        <v>84.239999999999355</v>
      </c>
      <c r="S126" s="27">
        <f t="shared" si="32"/>
        <v>88.290000000001442</v>
      </c>
      <c r="T126" s="27">
        <f t="shared" si="32"/>
        <v>89.09999999999954</v>
      </c>
      <c r="U126" s="27">
        <f t="shared" si="32"/>
        <v>85.050000000000352</v>
      </c>
      <c r="V126" s="27">
        <f t="shared" si="32"/>
        <v>0</v>
      </c>
      <c r="W126" s="27">
        <f t="shared" si="32"/>
        <v>0</v>
      </c>
      <c r="X126" s="27">
        <f t="shared" si="32"/>
        <v>244.61999999999969</v>
      </c>
      <c r="Y126" s="27">
        <f t="shared" si="32"/>
        <v>89.910000000000537</v>
      </c>
      <c r="Z126" s="27">
        <f t="shared" si="32"/>
        <v>86.669999999999462</v>
      </c>
      <c r="AA126" s="27">
        <f t="shared" si="32"/>
        <v>92.340000000000629</v>
      </c>
      <c r="AB126" s="27">
        <f t="shared" si="32"/>
        <v>68.84999999999782</v>
      </c>
      <c r="AC126" s="27">
        <f t="shared" si="32"/>
        <v>0</v>
      </c>
      <c r="AD126" s="27">
        <f t="shared" si="32"/>
        <v>0</v>
      </c>
      <c r="AE126" s="27">
        <f t="shared" si="32"/>
        <v>297.27000000000078</v>
      </c>
      <c r="AF126" s="27">
        <f t="shared" si="32"/>
        <v>84.239999999999355</v>
      </c>
      <c r="AG126" s="27">
        <f t="shared" si="32"/>
        <v>72.09000000000178</v>
      </c>
      <c r="AH126" s="27">
        <f t="shared" si="32"/>
        <v>77.760000000000076</v>
      </c>
      <c r="AI126" s="27">
        <f t="shared" si="32"/>
        <v>83.429999999998373</v>
      </c>
      <c r="AJ126" s="27">
        <f t="shared" si="32"/>
        <v>205.74000000000109</v>
      </c>
      <c r="AK126" s="27">
        <f t="shared" si="18"/>
        <v>-41947.28207999999</v>
      </c>
    </row>
    <row r="127" spans="1:37">
      <c r="A127" s="6"/>
      <c r="B127" s="29" t="s">
        <v>82</v>
      </c>
      <c r="C127" s="26"/>
      <c r="D127" s="26">
        <v>1000</v>
      </c>
      <c r="E127" s="27"/>
      <c r="F127" s="27">
        <f>6/8*(F48-E48)*$D$127</f>
        <v>-65250</v>
      </c>
      <c r="G127" s="27">
        <f t="shared" ref="G127:AJ127" si="33">6/8*(G48-F48)*$D$127</f>
        <v>187.5</v>
      </c>
      <c r="H127" s="27">
        <f t="shared" si="33"/>
        <v>0</v>
      </c>
      <c r="I127" s="27">
        <f t="shared" si="33"/>
        <v>0</v>
      </c>
      <c r="J127" s="27">
        <f t="shared" si="33"/>
        <v>479.99999999998977</v>
      </c>
      <c r="K127" s="27">
        <f t="shared" si="33"/>
        <v>164.99999999997783</v>
      </c>
      <c r="L127" s="27">
        <f t="shared" si="33"/>
        <v>157.50000000002728</v>
      </c>
      <c r="M127" s="27">
        <f t="shared" si="33"/>
        <v>149.99999999999147</v>
      </c>
      <c r="N127" s="27">
        <f t="shared" si="33"/>
        <v>157.49999999998465</v>
      </c>
      <c r="O127" s="27">
        <f t="shared" si="33"/>
        <v>172.50000000001364</v>
      </c>
      <c r="P127" s="27">
        <f t="shared" si="33"/>
        <v>0</v>
      </c>
      <c r="Q127" s="27">
        <f t="shared" si="33"/>
        <v>284.99999999999659</v>
      </c>
      <c r="R127" s="27">
        <f t="shared" si="33"/>
        <v>165.00000000002046</v>
      </c>
      <c r="S127" s="27">
        <f t="shared" si="33"/>
        <v>157.49999999998465</v>
      </c>
      <c r="T127" s="27">
        <f t="shared" si="33"/>
        <v>165.00000000002046</v>
      </c>
      <c r="U127" s="27">
        <f t="shared" si="33"/>
        <v>157.49999999998465</v>
      </c>
      <c r="V127" s="27">
        <f t="shared" si="33"/>
        <v>0</v>
      </c>
      <c r="W127" s="27">
        <f t="shared" si="33"/>
        <v>0</v>
      </c>
      <c r="X127" s="27">
        <f t="shared" si="33"/>
        <v>457.50000000001023</v>
      </c>
      <c r="Y127" s="27">
        <f t="shared" si="33"/>
        <v>164.99999999997783</v>
      </c>
      <c r="Z127" s="27">
        <f t="shared" si="33"/>
        <v>157.50000000002728</v>
      </c>
      <c r="AA127" s="27">
        <f t="shared" si="33"/>
        <v>164.99999999997783</v>
      </c>
      <c r="AB127" s="27">
        <f t="shared" si="33"/>
        <v>172.50000000001364</v>
      </c>
      <c r="AC127" s="27">
        <f t="shared" si="33"/>
        <v>0</v>
      </c>
      <c r="AD127" s="27">
        <f t="shared" si="33"/>
        <v>0</v>
      </c>
      <c r="AE127" s="27">
        <f t="shared" si="33"/>
        <v>465.00000000000341</v>
      </c>
      <c r="AF127" s="27">
        <f t="shared" si="33"/>
        <v>187.5</v>
      </c>
      <c r="AG127" s="27">
        <f t="shared" si="33"/>
        <v>142.49999999999829</v>
      </c>
      <c r="AH127" s="27">
        <f t="shared" si="33"/>
        <v>157.49999999998465</v>
      </c>
      <c r="AI127" s="27">
        <f t="shared" si="33"/>
        <v>165.00000000002046</v>
      </c>
      <c r="AJ127" s="27">
        <f t="shared" si="33"/>
        <v>449.99999999997442</v>
      </c>
      <c r="AK127" s="27">
        <f t="shared" si="18"/>
        <v>-60165.000000000007</v>
      </c>
    </row>
    <row r="128" spans="1:37" outlineLevel="1">
      <c r="A128" s="6"/>
      <c r="B128" s="29" t="s">
        <v>83</v>
      </c>
      <c r="C128" s="26"/>
      <c r="D128" s="26">
        <v>1000</v>
      </c>
      <c r="E128" s="27"/>
      <c r="F128" s="27">
        <f>IFERROR(SUM(F129:F130),0)</f>
        <v>-221045.48368537845</v>
      </c>
      <c r="G128" s="27">
        <f t="shared" ref="G128:AJ128" si="34">IFERROR(SUM(G129:G130),0)</f>
        <v>1036.0465116278779</v>
      </c>
      <c r="H128" s="27">
        <f t="shared" si="34"/>
        <v>0</v>
      </c>
      <c r="I128" s="27">
        <f t="shared" si="34"/>
        <v>0</v>
      </c>
      <c r="J128" s="27">
        <f t="shared" si="34"/>
        <v>1473.9130434782999</v>
      </c>
      <c r="K128" s="27">
        <f t="shared" si="34"/>
        <v>1135.1351351351921</v>
      </c>
      <c r="L128" s="27">
        <f t="shared" si="34"/>
        <v>915.30612244894269</v>
      </c>
      <c r="M128" s="27">
        <f t="shared" si="34"/>
        <v>1432.9715762272444</v>
      </c>
      <c r="N128" s="27">
        <f t="shared" si="34"/>
        <v>1422.6086956521963</v>
      </c>
      <c r="O128" s="27">
        <f t="shared" si="34"/>
        <v>842.57703081240084</v>
      </c>
      <c r="P128" s="27">
        <f t="shared" si="34"/>
        <v>0</v>
      </c>
      <c r="Q128" s="27">
        <f t="shared" si="34"/>
        <v>637.79527559051735</v>
      </c>
      <c r="R128" s="27">
        <f t="shared" si="34"/>
        <v>997.87234042553303</v>
      </c>
      <c r="S128" s="27">
        <f t="shared" si="34"/>
        <v>1527.8260869565149</v>
      </c>
      <c r="T128" s="27">
        <f t="shared" si="34"/>
        <v>1492.7950310557876</v>
      </c>
      <c r="U128" s="27">
        <f t="shared" si="34"/>
        <v>1581.538461538596</v>
      </c>
      <c r="V128" s="27">
        <f t="shared" si="34"/>
        <v>0</v>
      </c>
      <c r="W128" s="27">
        <f t="shared" si="34"/>
        <v>0</v>
      </c>
      <c r="X128" s="27">
        <f t="shared" si="34"/>
        <v>778.98832684815375</v>
      </c>
      <c r="Y128" s="27">
        <f t="shared" si="34"/>
        <v>1276.8715083798775</v>
      </c>
      <c r="Z128" s="27">
        <f t="shared" si="34"/>
        <v>1347.6056338029548</v>
      </c>
      <c r="AA128" s="27">
        <f t="shared" si="34"/>
        <v>1425.5769230767942</v>
      </c>
      <c r="AB128" s="27">
        <f t="shared" si="34"/>
        <v>1612.7272727271488</v>
      </c>
      <c r="AC128" s="27">
        <f t="shared" si="34"/>
        <v>0</v>
      </c>
      <c r="AD128" s="27">
        <f t="shared" si="34"/>
        <v>0</v>
      </c>
      <c r="AE128" s="27">
        <f t="shared" si="34"/>
        <v>1261.764705882558</v>
      </c>
      <c r="AF128" s="27">
        <f t="shared" si="34"/>
        <v>1445.1651651651073</v>
      </c>
      <c r="AG128" s="27">
        <f t="shared" si="34"/>
        <v>1120.6593406593743</v>
      </c>
      <c r="AH128" s="27">
        <f t="shared" si="34"/>
        <v>787.50000000013279</v>
      </c>
      <c r="AI128" s="27">
        <f t="shared" si="34"/>
        <v>838.09523809512871</v>
      </c>
      <c r="AJ128" s="27">
        <f t="shared" si="34"/>
        <v>731.78294573651704</v>
      </c>
      <c r="AK128" s="27">
        <f t="shared" si="18"/>
        <v>-193922.36131405563</v>
      </c>
    </row>
    <row r="129" spans="1:38" outlineLevel="1">
      <c r="A129" s="6"/>
      <c r="B129" s="58" t="s">
        <v>84</v>
      </c>
      <c r="C129" s="26"/>
      <c r="D129" s="26">
        <v>1000</v>
      </c>
      <c r="E129" s="27"/>
      <c r="F129" s="27">
        <f t="shared" ref="F129:AJ129" si="35">IF(F135=0,0,(((F37-E37)*0.2))*$D$129)</f>
        <v>0</v>
      </c>
      <c r="G129" s="27">
        <f t="shared" si="35"/>
        <v>0</v>
      </c>
      <c r="H129" s="27">
        <f t="shared" si="35"/>
        <v>0</v>
      </c>
      <c r="I129" s="27">
        <f t="shared" si="35"/>
        <v>0</v>
      </c>
      <c r="J129" s="27">
        <f t="shared" si="35"/>
        <v>0</v>
      </c>
      <c r="K129" s="27">
        <f t="shared" si="35"/>
        <v>0</v>
      </c>
      <c r="L129" s="27">
        <f t="shared" si="35"/>
        <v>0</v>
      </c>
      <c r="M129" s="27">
        <f t="shared" si="35"/>
        <v>679.99999999992735</v>
      </c>
      <c r="N129" s="27">
        <f t="shared" si="35"/>
        <v>640.00000000005468</v>
      </c>
      <c r="O129" s="27">
        <f t="shared" si="35"/>
        <v>0</v>
      </c>
      <c r="P129" s="27">
        <f t="shared" si="35"/>
        <v>0</v>
      </c>
      <c r="Q129" s="27">
        <f t="shared" si="35"/>
        <v>0</v>
      </c>
      <c r="R129" s="27">
        <f t="shared" si="35"/>
        <v>0</v>
      </c>
      <c r="S129" s="27">
        <f t="shared" si="35"/>
        <v>679.99999999992735</v>
      </c>
      <c r="T129" s="27">
        <f t="shared" si="35"/>
        <v>540.00000000005457</v>
      </c>
      <c r="U129" s="27">
        <f t="shared" si="35"/>
        <v>219.99999999998181</v>
      </c>
      <c r="V129" s="27">
        <f t="shared" si="35"/>
        <v>0</v>
      </c>
      <c r="W129" s="27">
        <f t="shared" si="35"/>
        <v>0</v>
      </c>
      <c r="X129" s="27">
        <f t="shared" si="35"/>
        <v>0</v>
      </c>
      <c r="Y129" s="27">
        <f t="shared" si="35"/>
        <v>639.99999999996373</v>
      </c>
      <c r="Z129" s="27">
        <f t="shared" si="35"/>
        <v>480.00000000001819</v>
      </c>
      <c r="AA129" s="27">
        <f t="shared" si="35"/>
        <v>739.99999999996373</v>
      </c>
      <c r="AB129" s="27">
        <f t="shared" si="35"/>
        <v>340.00000000005457</v>
      </c>
      <c r="AC129" s="27">
        <f t="shared" si="35"/>
        <v>0</v>
      </c>
      <c r="AD129" s="27">
        <f t="shared" si="35"/>
        <v>0</v>
      </c>
      <c r="AE129" s="27">
        <f t="shared" si="35"/>
        <v>0</v>
      </c>
      <c r="AF129" s="27">
        <f t="shared" si="35"/>
        <v>580.00000000001819</v>
      </c>
      <c r="AG129" s="27">
        <f t="shared" si="35"/>
        <v>480.00000000001819</v>
      </c>
      <c r="AH129" s="27">
        <f t="shared" si="35"/>
        <v>0</v>
      </c>
      <c r="AI129" s="27">
        <f t="shared" si="35"/>
        <v>0</v>
      </c>
      <c r="AJ129" s="27">
        <f t="shared" si="35"/>
        <v>0</v>
      </c>
      <c r="AK129" s="27">
        <f t="shared" si="18"/>
        <v>6019.9999999999827</v>
      </c>
    </row>
    <row r="130" spans="1:38">
      <c r="A130" s="6"/>
      <c r="B130" s="58" t="s">
        <v>71</v>
      </c>
      <c r="C130" s="26"/>
      <c r="D130" s="26">
        <v>1000</v>
      </c>
      <c r="E130" s="27"/>
      <c r="F130" s="27">
        <f t="shared" ref="F130:AJ130" si="36">IFERROR((F122/(F108+F122))*((F50-E50)*$D$130),0)</f>
        <v>-221045.48368537845</v>
      </c>
      <c r="G130" s="27">
        <f t="shared" si="36"/>
        <v>1036.0465116278779</v>
      </c>
      <c r="H130" s="27">
        <f t="shared" si="36"/>
        <v>0</v>
      </c>
      <c r="I130" s="27">
        <f t="shared" si="36"/>
        <v>0</v>
      </c>
      <c r="J130" s="27">
        <f t="shared" si="36"/>
        <v>1473.9130434782999</v>
      </c>
      <c r="K130" s="27">
        <f t="shared" si="36"/>
        <v>1135.1351351351921</v>
      </c>
      <c r="L130" s="27">
        <f t="shared" si="36"/>
        <v>915.30612244894269</v>
      </c>
      <c r="M130" s="27">
        <f t="shared" si="36"/>
        <v>752.9715762273172</v>
      </c>
      <c r="N130" s="27">
        <f t="shared" si="36"/>
        <v>782.60869565214171</v>
      </c>
      <c r="O130" s="27">
        <f t="shared" si="36"/>
        <v>842.57703081240084</v>
      </c>
      <c r="P130" s="27">
        <f t="shared" si="36"/>
        <v>0</v>
      </c>
      <c r="Q130" s="27">
        <f t="shared" si="36"/>
        <v>637.79527559051735</v>
      </c>
      <c r="R130" s="27">
        <f t="shared" si="36"/>
        <v>997.87234042553303</v>
      </c>
      <c r="S130" s="27">
        <f t="shared" si="36"/>
        <v>847.82608695658757</v>
      </c>
      <c r="T130" s="27">
        <f t="shared" si="36"/>
        <v>952.79503105573315</v>
      </c>
      <c r="U130" s="27">
        <f t="shared" si="36"/>
        <v>1361.5384615386142</v>
      </c>
      <c r="V130" s="27">
        <f t="shared" si="36"/>
        <v>0</v>
      </c>
      <c r="W130" s="27">
        <f t="shared" si="36"/>
        <v>0</v>
      </c>
      <c r="X130" s="27">
        <f t="shared" si="36"/>
        <v>778.98832684815375</v>
      </c>
      <c r="Y130" s="27">
        <f t="shared" si="36"/>
        <v>636.87150837991385</v>
      </c>
      <c r="Z130" s="27">
        <f t="shared" si="36"/>
        <v>867.6056338029365</v>
      </c>
      <c r="AA130" s="27">
        <f t="shared" si="36"/>
        <v>685.57692307683044</v>
      </c>
      <c r="AB130" s="27">
        <f t="shared" si="36"/>
        <v>1272.7272727270943</v>
      </c>
      <c r="AC130" s="27">
        <f t="shared" si="36"/>
        <v>0</v>
      </c>
      <c r="AD130" s="27">
        <f t="shared" si="36"/>
        <v>0</v>
      </c>
      <c r="AE130" s="27">
        <f t="shared" si="36"/>
        <v>1261.764705882558</v>
      </c>
      <c r="AF130" s="27">
        <f t="shared" si="36"/>
        <v>865.16516516508898</v>
      </c>
      <c r="AG130" s="27">
        <f t="shared" si="36"/>
        <v>640.65934065935619</v>
      </c>
      <c r="AH130" s="27">
        <f t="shared" si="36"/>
        <v>787.50000000013279</v>
      </c>
      <c r="AI130" s="27">
        <f t="shared" si="36"/>
        <v>838.09523809512871</v>
      </c>
      <c r="AJ130" s="27">
        <f t="shared" si="36"/>
        <v>731.78294573651704</v>
      </c>
      <c r="AK130" s="27">
        <f t="shared" si="18"/>
        <v>-199942.3613140556</v>
      </c>
      <c r="AL130" s="7"/>
    </row>
    <row r="131" spans="1:38">
      <c r="A131" s="6"/>
      <c r="B131" s="30"/>
      <c r="C131" s="30"/>
      <c r="D131" s="30"/>
      <c r="E131" s="31"/>
      <c r="F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8" outlineLevel="1">
      <c r="A132" s="33"/>
      <c r="B132" s="34" t="s">
        <v>92</v>
      </c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38" ht="15.75" thickBot="1">
      <c r="A133" s="6"/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8">
      <c r="A134" s="6"/>
      <c r="B134" s="48" t="s">
        <v>70</v>
      </c>
      <c r="C134" s="57"/>
      <c r="D134" s="57"/>
      <c r="E134" s="57"/>
      <c r="F134" s="57">
        <v>1</v>
      </c>
      <c r="G134" s="57">
        <v>1</v>
      </c>
      <c r="H134" s="57">
        <v>0.66666666666666663</v>
      </c>
      <c r="I134" s="57">
        <v>0</v>
      </c>
      <c r="J134" s="57">
        <v>1</v>
      </c>
      <c r="K134" s="57">
        <v>1</v>
      </c>
      <c r="L134" s="57">
        <v>1</v>
      </c>
      <c r="M134" s="57">
        <v>1</v>
      </c>
      <c r="N134" s="57">
        <v>1</v>
      </c>
      <c r="O134" s="57">
        <v>0.66666666666666663</v>
      </c>
      <c r="P134" s="57">
        <v>0</v>
      </c>
      <c r="Q134" s="57">
        <v>1</v>
      </c>
      <c r="R134" s="57">
        <v>1</v>
      </c>
      <c r="S134" s="57">
        <v>1</v>
      </c>
      <c r="T134" s="57">
        <v>0.5</v>
      </c>
      <c r="U134" s="57">
        <v>0.33333333333333331</v>
      </c>
      <c r="V134" s="57">
        <v>0</v>
      </c>
      <c r="W134" s="57">
        <v>0</v>
      </c>
      <c r="X134" s="57">
        <v>1</v>
      </c>
      <c r="Y134" s="57">
        <v>1</v>
      </c>
      <c r="Z134" s="57">
        <v>1</v>
      </c>
      <c r="AA134" s="57">
        <v>1</v>
      </c>
      <c r="AB134" s="57">
        <v>0.66666666666666663</v>
      </c>
      <c r="AC134" s="57">
        <v>0</v>
      </c>
      <c r="AD134" s="57">
        <v>0</v>
      </c>
      <c r="AE134" s="57">
        <v>1</v>
      </c>
      <c r="AF134" s="57">
        <v>1</v>
      </c>
      <c r="AG134" s="57">
        <v>1</v>
      </c>
      <c r="AH134" s="57">
        <v>1</v>
      </c>
      <c r="AI134" s="57">
        <v>5.25</v>
      </c>
      <c r="AJ134" s="57">
        <v>0</v>
      </c>
    </row>
    <row r="135" spans="1:38">
      <c r="A135" s="6"/>
      <c r="B135" s="49" t="s">
        <v>88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>
        <v>1</v>
      </c>
      <c r="N135" s="50">
        <v>1</v>
      </c>
      <c r="O135" s="50"/>
      <c r="P135" s="50"/>
      <c r="Q135" s="50"/>
      <c r="R135" s="50"/>
      <c r="S135" s="50">
        <v>1</v>
      </c>
      <c r="T135" s="50">
        <v>1</v>
      </c>
      <c r="U135" s="50">
        <v>1</v>
      </c>
      <c r="V135" s="50"/>
      <c r="W135" s="50"/>
      <c r="X135" s="50"/>
      <c r="Y135" s="50">
        <v>1</v>
      </c>
      <c r="Z135" s="50">
        <v>1</v>
      </c>
      <c r="AA135" s="50">
        <v>1</v>
      </c>
      <c r="AB135" s="50">
        <v>1</v>
      </c>
      <c r="AC135" s="50"/>
      <c r="AD135" s="50"/>
      <c r="AE135" s="50"/>
      <c r="AF135" s="50">
        <v>1</v>
      </c>
      <c r="AG135" s="50">
        <v>1</v>
      </c>
      <c r="AH135" s="50"/>
      <c r="AI135" s="50"/>
      <c r="AJ135" s="50"/>
    </row>
    <row r="136" spans="1:38">
      <c r="A136" s="6"/>
      <c r="B136" s="51" t="s">
        <v>89</v>
      </c>
      <c r="C136" s="52"/>
      <c r="D136" s="52"/>
      <c r="E136" s="52"/>
      <c r="F136" s="52">
        <v>1</v>
      </c>
      <c r="G136" s="52">
        <v>1</v>
      </c>
      <c r="H136" s="52"/>
      <c r="I136" s="52"/>
      <c r="J136" s="52">
        <v>1</v>
      </c>
      <c r="K136" s="52">
        <v>1</v>
      </c>
      <c r="L136" s="52">
        <v>1</v>
      </c>
      <c r="M136" s="52">
        <v>1</v>
      </c>
      <c r="N136" s="52">
        <v>1</v>
      </c>
      <c r="O136" s="52"/>
      <c r="P136" s="52"/>
      <c r="Q136" s="52">
        <v>1</v>
      </c>
      <c r="R136" s="52">
        <v>1</v>
      </c>
      <c r="S136" s="52">
        <v>1</v>
      </c>
      <c r="T136" s="52">
        <v>1</v>
      </c>
      <c r="U136" s="52"/>
      <c r="V136" s="52"/>
      <c r="W136" s="52"/>
      <c r="X136" s="52">
        <v>1</v>
      </c>
      <c r="Y136" s="52">
        <v>1</v>
      </c>
      <c r="Z136" s="52">
        <v>1</v>
      </c>
      <c r="AA136" s="52">
        <v>1</v>
      </c>
      <c r="AB136" s="52">
        <v>1</v>
      </c>
      <c r="AC136" s="52"/>
      <c r="AD136" s="52"/>
      <c r="AE136" s="52">
        <v>1</v>
      </c>
      <c r="AF136" s="52">
        <v>1</v>
      </c>
      <c r="AG136" s="52">
        <v>1</v>
      </c>
      <c r="AH136" s="52">
        <v>1</v>
      </c>
      <c r="AI136" s="52">
        <v>1</v>
      </c>
      <c r="AJ136" s="52"/>
    </row>
    <row r="137" spans="1:38" ht="15.75" thickBot="1">
      <c r="A137" s="6"/>
      <c r="B137" s="53" t="s">
        <v>90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>
        <v>1</v>
      </c>
      <c r="N137" s="54">
        <v>1</v>
      </c>
      <c r="O137" s="54"/>
      <c r="P137" s="54"/>
      <c r="Q137" s="54"/>
      <c r="R137" s="54"/>
      <c r="S137" s="54">
        <v>1</v>
      </c>
      <c r="T137" s="54">
        <v>1</v>
      </c>
      <c r="U137" s="54">
        <v>1</v>
      </c>
      <c r="V137" s="54"/>
      <c r="W137" s="54"/>
      <c r="X137" s="54"/>
      <c r="Y137" s="54"/>
      <c r="Z137" s="54">
        <v>1</v>
      </c>
      <c r="AA137" s="54"/>
      <c r="AB137" s="54"/>
      <c r="AC137" s="54"/>
      <c r="AD137" s="54"/>
      <c r="AE137" s="54"/>
      <c r="AF137" s="54"/>
      <c r="AG137" s="54">
        <v>1</v>
      </c>
      <c r="AH137" s="54"/>
      <c r="AI137" s="54"/>
      <c r="AJ137" s="54"/>
    </row>
    <row r="138" spans="1:38" ht="15.75" thickBot="1">
      <c r="A138" s="6"/>
      <c r="B138" s="55" t="s">
        <v>91</v>
      </c>
      <c r="C138" s="56"/>
      <c r="D138" s="56"/>
      <c r="E138" s="56"/>
      <c r="F138" s="223" t="s">
        <v>122</v>
      </c>
      <c r="G138" s="223" t="s">
        <v>122</v>
      </c>
      <c r="H138" s="217" t="s">
        <v>104</v>
      </c>
      <c r="I138" s="215" t="s">
        <v>121</v>
      </c>
      <c r="J138" s="223" t="s">
        <v>122</v>
      </c>
      <c r="K138" s="223" t="s">
        <v>122</v>
      </c>
      <c r="L138" s="223" t="s">
        <v>122</v>
      </c>
      <c r="M138" s="223" t="s">
        <v>122</v>
      </c>
      <c r="N138" s="223" t="s">
        <v>122</v>
      </c>
      <c r="O138" s="217" t="s">
        <v>104</v>
      </c>
      <c r="P138" s="215" t="s">
        <v>121</v>
      </c>
      <c r="Q138" s="223" t="s">
        <v>122</v>
      </c>
      <c r="R138" s="223" t="s">
        <v>122</v>
      </c>
      <c r="S138" s="223" t="s">
        <v>122</v>
      </c>
      <c r="T138" s="223" t="s">
        <v>122</v>
      </c>
      <c r="U138" s="223" t="s">
        <v>122</v>
      </c>
      <c r="V138" s="215" t="s">
        <v>121</v>
      </c>
      <c r="W138" s="215" t="s">
        <v>121</v>
      </c>
      <c r="X138" s="223" t="s">
        <v>122</v>
      </c>
      <c r="Y138" s="223" t="s">
        <v>122</v>
      </c>
      <c r="Z138" s="223" t="s">
        <v>122</v>
      </c>
      <c r="AA138" s="223" t="s">
        <v>122</v>
      </c>
      <c r="AB138" s="223" t="s">
        <v>122</v>
      </c>
      <c r="AC138" s="215" t="s">
        <v>121</v>
      </c>
      <c r="AD138" s="215" t="s">
        <v>121</v>
      </c>
      <c r="AE138" s="223" t="s">
        <v>122</v>
      </c>
      <c r="AF138" s="223" t="s">
        <v>122</v>
      </c>
      <c r="AG138" s="223" t="s">
        <v>122</v>
      </c>
      <c r="AH138" s="223" t="s">
        <v>122</v>
      </c>
      <c r="AI138" s="223" t="s">
        <v>122</v>
      </c>
      <c r="AJ138" s="215" t="s">
        <v>121</v>
      </c>
      <c r="AK138" s="236"/>
    </row>
    <row r="139" spans="1:38" ht="15.75" thickBot="1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6"/>
      <c r="T139" s="6"/>
      <c r="U139" s="6"/>
      <c r="V139" s="6"/>
      <c r="W139" s="6"/>
    </row>
    <row r="140" spans="1:38" ht="15.75" thickBot="1">
      <c r="A140" s="6"/>
      <c r="B140" s="12"/>
      <c r="C140" s="12"/>
      <c r="D140" s="12"/>
      <c r="E140" s="215" t="s">
        <v>121</v>
      </c>
      <c r="F140" s="225">
        <f>IF(F138="OFF",F100,0)</f>
        <v>0</v>
      </c>
      <c r="G140" s="225">
        <f t="shared" ref="G140:AJ140" si="37">IF(G138="OFF",G100,0)</f>
        <v>0</v>
      </c>
      <c r="H140" s="225">
        <f t="shared" si="37"/>
        <v>0</v>
      </c>
      <c r="I140" s="225">
        <f t="shared" si="37"/>
        <v>0</v>
      </c>
      <c r="J140" s="225">
        <f t="shared" si="37"/>
        <v>0</v>
      </c>
      <c r="K140" s="225">
        <f t="shared" si="37"/>
        <v>0</v>
      </c>
      <c r="L140" s="225">
        <f t="shared" si="37"/>
        <v>0</v>
      </c>
      <c r="M140" s="225">
        <f t="shared" si="37"/>
        <v>0</v>
      </c>
      <c r="N140" s="225">
        <f t="shared" si="37"/>
        <v>0</v>
      </c>
      <c r="O140" s="225">
        <f t="shared" si="37"/>
        <v>0</v>
      </c>
      <c r="P140" s="225">
        <f t="shared" si="37"/>
        <v>0</v>
      </c>
      <c r="Q140" s="225">
        <f t="shared" si="37"/>
        <v>0</v>
      </c>
      <c r="R140" s="225">
        <f t="shared" si="37"/>
        <v>0</v>
      </c>
      <c r="S140" s="225">
        <f t="shared" si="37"/>
        <v>0</v>
      </c>
      <c r="T140" s="225">
        <f t="shared" si="37"/>
        <v>0</v>
      </c>
      <c r="U140" s="225">
        <f t="shared" si="37"/>
        <v>0</v>
      </c>
      <c r="V140" s="225">
        <f t="shared" si="37"/>
        <v>0</v>
      </c>
      <c r="W140" s="225">
        <f t="shared" si="37"/>
        <v>0</v>
      </c>
      <c r="X140" s="225">
        <f t="shared" si="37"/>
        <v>0</v>
      </c>
      <c r="Y140" s="225">
        <f t="shared" si="37"/>
        <v>0</v>
      </c>
      <c r="Z140" s="225">
        <f t="shared" si="37"/>
        <v>0</v>
      </c>
      <c r="AA140" s="225">
        <f t="shared" si="37"/>
        <v>0</v>
      </c>
      <c r="AB140" s="225">
        <f t="shared" si="37"/>
        <v>0</v>
      </c>
      <c r="AC140" s="225">
        <f t="shared" si="37"/>
        <v>0</v>
      </c>
      <c r="AD140" s="225">
        <f t="shared" si="37"/>
        <v>0</v>
      </c>
      <c r="AE140" s="225">
        <f t="shared" si="37"/>
        <v>0</v>
      </c>
      <c r="AF140" s="225">
        <f t="shared" si="37"/>
        <v>0</v>
      </c>
      <c r="AG140" s="225">
        <f t="shared" si="37"/>
        <v>0</v>
      </c>
      <c r="AH140" s="225">
        <f t="shared" si="37"/>
        <v>0</v>
      </c>
      <c r="AI140" s="225">
        <f t="shared" si="37"/>
        <v>0</v>
      </c>
      <c r="AJ140" s="225">
        <f t="shared" si="37"/>
        <v>7165.8899999997921</v>
      </c>
      <c r="AK140" s="225">
        <f>SUM(F140:AJ140)</f>
        <v>7165.8899999997921</v>
      </c>
    </row>
    <row r="141" spans="1:38" ht="15.75" thickBot="1">
      <c r="A141" s="6"/>
      <c r="B141" s="12"/>
      <c r="C141" s="12"/>
      <c r="D141" s="12"/>
      <c r="E141" s="217" t="s">
        <v>104</v>
      </c>
      <c r="F141" s="225">
        <f>IF(F138="NFI",F100,0)</f>
        <v>0</v>
      </c>
      <c r="G141" s="225">
        <f t="shared" ref="G141:AJ141" si="38">IF(G138="NFI",G100,0)</f>
        <v>0</v>
      </c>
      <c r="H141" s="225">
        <f t="shared" si="38"/>
        <v>0</v>
      </c>
      <c r="I141" s="225">
        <f t="shared" si="38"/>
        <v>0</v>
      </c>
      <c r="J141" s="225">
        <f t="shared" si="38"/>
        <v>0</v>
      </c>
      <c r="K141" s="225">
        <f t="shared" si="38"/>
        <v>0</v>
      </c>
      <c r="L141" s="225">
        <f t="shared" si="38"/>
        <v>0</v>
      </c>
      <c r="M141" s="225">
        <f t="shared" si="38"/>
        <v>0</v>
      </c>
      <c r="N141" s="225">
        <f t="shared" si="38"/>
        <v>0</v>
      </c>
      <c r="O141" s="225">
        <f t="shared" si="38"/>
        <v>13714.557500000121</v>
      </c>
      <c r="P141" s="225">
        <f t="shared" si="38"/>
        <v>0</v>
      </c>
      <c r="Q141" s="225">
        <f t="shared" si="38"/>
        <v>0</v>
      </c>
      <c r="R141" s="225">
        <f t="shared" si="38"/>
        <v>0</v>
      </c>
      <c r="S141" s="225">
        <f t="shared" si="38"/>
        <v>0</v>
      </c>
      <c r="T141" s="225">
        <f t="shared" si="38"/>
        <v>0</v>
      </c>
      <c r="U141" s="225">
        <f t="shared" si="38"/>
        <v>0</v>
      </c>
      <c r="V141" s="225">
        <f t="shared" si="38"/>
        <v>0</v>
      </c>
      <c r="W141" s="225">
        <f t="shared" si="38"/>
        <v>0</v>
      </c>
      <c r="X141" s="225">
        <f t="shared" si="38"/>
        <v>0</v>
      </c>
      <c r="Y141" s="225">
        <f t="shared" si="38"/>
        <v>0</v>
      </c>
      <c r="Z141" s="225">
        <f t="shared" si="38"/>
        <v>0</v>
      </c>
      <c r="AA141" s="225">
        <f t="shared" si="38"/>
        <v>0</v>
      </c>
      <c r="AB141" s="225">
        <f t="shared" si="38"/>
        <v>0</v>
      </c>
      <c r="AC141" s="225">
        <f t="shared" si="38"/>
        <v>0</v>
      </c>
      <c r="AD141" s="225">
        <f t="shared" si="38"/>
        <v>0</v>
      </c>
      <c r="AE141" s="225">
        <f t="shared" si="38"/>
        <v>0</v>
      </c>
      <c r="AF141" s="225">
        <f t="shared" si="38"/>
        <v>0</v>
      </c>
      <c r="AG141" s="225">
        <f t="shared" si="38"/>
        <v>0</v>
      </c>
      <c r="AH141" s="225">
        <f t="shared" si="38"/>
        <v>0</v>
      </c>
      <c r="AI141" s="225">
        <f t="shared" si="38"/>
        <v>0</v>
      </c>
      <c r="AJ141" s="225">
        <f t="shared" si="38"/>
        <v>0</v>
      </c>
      <c r="AK141" s="225">
        <f t="shared" ref="AK141:AK144" si="39">SUM(F141:AJ141)</f>
        <v>13714.557500000121</v>
      </c>
    </row>
    <row r="142" spans="1:38" ht="15.75" thickBot="1">
      <c r="A142" s="6"/>
      <c r="B142" s="12"/>
      <c r="C142" s="12"/>
      <c r="D142" s="12"/>
      <c r="E142" s="221" t="s">
        <v>105</v>
      </c>
      <c r="F142" s="225">
        <f>IF(F138="HNI",F100,0)</f>
        <v>0</v>
      </c>
      <c r="G142" s="225">
        <f t="shared" ref="G142:AJ142" si="40">IF(G138="HNI",G100,0)</f>
        <v>0</v>
      </c>
      <c r="H142" s="225">
        <f t="shared" si="40"/>
        <v>0</v>
      </c>
      <c r="I142" s="225">
        <f t="shared" si="40"/>
        <v>0</v>
      </c>
      <c r="J142" s="225">
        <f t="shared" si="40"/>
        <v>0</v>
      </c>
      <c r="K142" s="225">
        <f t="shared" si="40"/>
        <v>0</v>
      </c>
      <c r="L142" s="225">
        <f t="shared" si="40"/>
        <v>0</v>
      </c>
      <c r="M142" s="225">
        <f t="shared" si="40"/>
        <v>0</v>
      </c>
      <c r="N142" s="225">
        <f t="shared" si="40"/>
        <v>0</v>
      </c>
      <c r="O142" s="225">
        <f t="shared" si="40"/>
        <v>0</v>
      </c>
      <c r="P142" s="225">
        <f t="shared" si="40"/>
        <v>0</v>
      </c>
      <c r="Q142" s="225">
        <f t="shared" si="40"/>
        <v>0</v>
      </c>
      <c r="R142" s="225">
        <f t="shared" si="40"/>
        <v>0</v>
      </c>
      <c r="S142" s="225">
        <f t="shared" si="40"/>
        <v>0</v>
      </c>
      <c r="T142" s="225">
        <f t="shared" si="40"/>
        <v>0</v>
      </c>
      <c r="U142" s="225">
        <f t="shared" si="40"/>
        <v>0</v>
      </c>
      <c r="V142" s="225">
        <f t="shared" si="40"/>
        <v>0</v>
      </c>
      <c r="W142" s="225">
        <f t="shared" si="40"/>
        <v>0</v>
      </c>
      <c r="X142" s="225">
        <f t="shared" si="40"/>
        <v>0</v>
      </c>
      <c r="Y142" s="225">
        <f t="shared" si="40"/>
        <v>0</v>
      </c>
      <c r="Z142" s="225">
        <f t="shared" si="40"/>
        <v>0</v>
      </c>
      <c r="AA142" s="225">
        <f t="shared" si="40"/>
        <v>0</v>
      </c>
      <c r="AB142" s="225">
        <f t="shared" si="40"/>
        <v>0</v>
      </c>
      <c r="AC142" s="225">
        <f t="shared" si="40"/>
        <v>0</v>
      </c>
      <c r="AD142" s="225">
        <f t="shared" si="40"/>
        <v>0</v>
      </c>
      <c r="AE142" s="225">
        <f t="shared" si="40"/>
        <v>0</v>
      </c>
      <c r="AF142" s="225">
        <f t="shared" si="40"/>
        <v>0</v>
      </c>
      <c r="AG142" s="225">
        <f t="shared" si="40"/>
        <v>0</v>
      </c>
      <c r="AH142" s="225">
        <f t="shared" si="40"/>
        <v>0</v>
      </c>
      <c r="AI142" s="225">
        <f t="shared" si="40"/>
        <v>0</v>
      </c>
      <c r="AJ142" s="225">
        <f t="shared" si="40"/>
        <v>0</v>
      </c>
      <c r="AK142" s="225">
        <f t="shared" si="39"/>
        <v>0</v>
      </c>
    </row>
    <row r="143" spans="1:38" ht="15.75" thickBot="1">
      <c r="A143" s="59"/>
      <c r="B143" s="12"/>
      <c r="C143" s="12"/>
      <c r="D143" s="12"/>
      <c r="E143" s="223" t="s">
        <v>122</v>
      </c>
      <c r="F143" s="225">
        <f>IF(F138="NFI &amp; HNI",F100,0)</f>
        <v>-3040047.8786000009</v>
      </c>
      <c r="G143" s="225">
        <f t="shared" ref="G143:AJ143" si="41">IF(G138="NFI &amp; HNI",G100,0)</f>
        <v>13603.679020000496</v>
      </c>
      <c r="H143" s="225">
        <f t="shared" si="41"/>
        <v>0</v>
      </c>
      <c r="I143" s="225">
        <f t="shared" si="41"/>
        <v>0</v>
      </c>
      <c r="J143" s="225">
        <f t="shared" si="41"/>
        <v>24432.730000000196</v>
      </c>
      <c r="K143" s="225">
        <f t="shared" si="41"/>
        <v>12230.674999999766</v>
      </c>
      <c r="L143" s="225">
        <f t="shared" si="41"/>
        <v>14510.282500000223</v>
      </c>
      <c r="M143" s="225">
        <f t="shared" si="41"/>
        <v>14431.019999999326</v>
      </c>
      <c r="N143" s="225">
        <f t="shared" si="41"/>
        <v>13802.182500000225</v>
      </c>
      <c r="O143" s="225">
        <f t="shared" si="41"/>
        <v>0</v>
      </c>
      <c r="P143" s="225">
        <f t="shared" si="41"/>
        <v>0</v>
      </c>
      <c r="Q143" s="225">
        <f t="shared" si="41"/>
        <v>7512.7050000000536</v>
      </c>
      <c r="R143" s="225">
        <f t="shared" si="41"/>
        <v>13708.295000000544</v>
      </c>
      <c r="S143" s="225">
        <f t="shared" si="41"/>
        <v>15029.842499999479</v>
      </c>
      <c r="T143" s="225">
        <f t="shared" si="41"/>
        <v>13262.154999999922</v>
      </c>
      <c r="U143" s="225">
        <f t="shared" si="41"/>
        <v>9013.6024999999881</v>
      </c>
      <c r="V143" s="225">
        <f t="shared" si="41"/>
        <v>0</v>
      </c>
      <c r="W143" s="225">
        <f t="shared" si="41"/>
        <v>0</v>
      </c>
      <c r="X143" s="225">
        <f t="shared" si="41"/>
        <v>10293.272500000166</v>
      </c>
      <c r="Y143" s="225">
        <f t="shared" si="41"/>
        <v>16589.964999999604</v>
      </c>
      <c r="Z143" s="225">
        <f t="shared" si="41"/>
        <v>14916.222500000596</v>
      </c>
      <c r="AA143" s="225">
        <f t="shared" si="41"/>
        <v>17836.394999999458</v>
      </c>
      <c r="AB143" s="225">
        <f t="shared" si="41"/>
        <v>14138.407500000312</v>
      </c>
      <c r="AC143" s="225">
        <f t="shared" si="41"/>
        <v>0</v>
      </c>
      <c r="AD143" s="225">
        <f t="shared" si="41"/>
        <v>0</v>
      </c>
      <c r="AE143" s="225">
        <f t="shared" si="41"/>
        <v>9247.424999999761</v>
      </c>
      <c r="AF143" s="225">
        <f t="shared" si="41"/>
        <v>17774.802500000416</v>
      </c>
      <c r="AG143" s="225">
        <f t="shared" si="41"/>
        <v>14347.637499999955</v>
      </c>
      <c r="AH143" s="225">
        <f t="shared" si="41"/>
        <v>14293.312500000025</v>
      </c>
      <c r="AI143" s="225">
        <f t="shared" si="41"/>
        <v>14605.48499999991</v>
      </c>
      <c r="AJ143" s="225">
        <f t="shared" si="41"/>
        <v>0</v>
      </c>
      <c r="AK143" s="225">
        <f t="shared" si="39"/>
        <v>-2744467.7845800011</v>
      </c>
    </row>
    <row r="144" spans="1:38" ht="30">
      <c r="A144" s="6"/>
      <c r="B144" s="12"/>
      <c r="C144" s="12"/>
      <c r="D144" s="12"/>
      <c r="E144" s="226" t="s">
        <v>126</v>
      </c>
      <c r="F144" s="225">
        <f>IF(AND(F134=0,OR(F3="Mon",F3="Tue",F3="Wed",F3="Thu",F3="Fri")),F109,0)</f>
        <v>0</v>
      </c>
      <c r="G144" s="225">
        <f t="shared" ref="G144:AJ144" si="42">IF(AND(G134=0,OR(G3="Mon",G3="Tue",G3="Wed",G3="Thu",G3="Fri")),G109,0)</f>
        <v>0</v>
      </c>
      <c r="H144" s="225">
        <f t="shared" si="42"/>
        <v>0</v>
      </c>
      <c r="I144" s="225">
        <f t="shared" si="42"/>
        <v>0</v>
      </c>
      <c r="J144" s="225">
        <f t="shared" si="42"/>
        <v>0</v>
      </c>
      <c r="K144" s="225">
        <f t="shared" si="42"/>
        <v>0</v>
      </c>
      <c r="L144" s="225">
        <f t="shared" si="42"/>
        <v>0</v>
      </c>
      <c r="M144" s="225">
        <f t="shared" si="42"/>
        <v>0</v>
      </c>
      <c r="N144" s="225">
        <f t="shared" si="42"/>
        <v>0</v>
      </c>
      <c r="O144" s="225">
        <f t="shared" si="42"/>
        <v>0</v>
      </c>
      <c r="P144" s="225">
        <f t="shared" si="42"/>
        <v>0</v>
      </c>
      <c r="Q144" s="225">
        <f t="shared" si="42"/>
        <v>0</v>
      </c>
      <c r="R144" s="225">
        <f t="shared" si="42"/>
        <v>0</v>
      </c>
      <c r="S144" s="225">
        <f t="shared" si="42"/>
        <v>0</v>
      </c>
      <c r="T144" s="225">
        <f t="shared" si="42"/>
        <v>0</v>
      </c>
      <c r="U144" s="225">
        <f t="shared" si="42"/>
        <v>0</v>
      </c>
      <c r="V144" s="225">
        <f t="shared" si="42"/>
        <v>0</v>
      </c>
      <c r="W144" s="225">
        <f t="shared" si="42"/>
        <v>0</v>
      </c>
      <c r="X144" s="225">
        <f t="shared" si="42"/>
        <v>0</v>
      </c>
      <c r="Y144" s="225">
        <f t="shared" si="42"/>
        <v>0</v>
      </c>
      <c r="Z144" s="225">
        <f t="shared" si="42"/>
        <v>0</v>
      </c>
      <c r="AA144" s="225">
        <f t="shared" si="42"/>
        <v>0</v>
      </c>
      <c r="AB144" s="225">
        <f t="shared" si="42"/>
        <v>0</v>
      </c>
      <c r="AC144" s="225">
        <f t="shared" si="42"/>
        <v>0</v>
      </c>
      <c r="AD144" s="225">
        <f t="shared" si="42"/>
        <v>0</v>
      </c>
      <c r="AE144" s="225">
        <f t="shared" si="42"/>
        <v>0</v>
      </c>
      <c r="AF144" s="225">
        <f t="shared" si="42"/>
        <v>0</v>
      </c>
      <c r="AG144" s="225">
        <f t="shared" si="42"/>
        <v>0</v>
      </c>
      <c r="AH144" s="225">
        <f t="shared" si="42"/>
        <v>0</v>
      </c>
      <c r="AI144" s="225">
        <f t="shared" si="42"/>
        <v>0</v>
      </c>
      <c r="AJ144" s="225">
        <f t="shared" si="42"/>
        <v>0</v>
      </c>
      <c r="AK144" s="225">
        <f t="shared" si="39"/>
        <v>0</v>
      </c>
    </row>
    <row r="145" spans="1:23">
      <c r="A145" s="6"/>
      <c r="B145" s="12"/>
      <c r="C145" s="12"/>
      <c r="D145" s="12"/>
      <c r="E145" s="12"/>
      <c r="F145" s="4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6"/>
      <c r="T145" s="6"/>
      <c r="U145" s="6"/>
      <c r="V145" s="6"/>
      <c r="W145" s="6"/>
    </row>
    <row r="146" spans="1:23">
      <c r="A146" s="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6"/>
      <c r="T146" s="6"/>
      <c r="U146" s="6"/>
      <c r="V146" s="6"/>
      <c r="W146" s="6"/>
    </row>
    <row r="147" spans="1:23">
      <c r="A147" s="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6"/>
      <c r="T147" s="6"/>
      <c r="U147" s="6"/>
      <c r="V147" s="6"/>
      <c r="W147" s="6"/>
    </row>
    <row r="148" spans="1:23">
      <c r="A148" s="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6"/>
      <c r="T148" s="6"/>
      <c r="U148" s="6"/>
      <c r="V148" s="6"/>
      <c r="W148" s="6"/>
    </row>
    <row r="149" spans="1:23">
      <c r="A149" s="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6"/>
      <c r="T149" s="6"/>
      <c r="U149" s="6"/>
      <c r="V149" s="6"/>
      <c r="W149" s="6"/>
    </row>
    <row r="150" spans="1:23">
      <c r="A150" s="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6"/>
      <c r="T150" s="6"/>
      <c r="U150" s="6"/>
      <c r="V150" s="6"/>
      <c r="W150" s="6"/>
    </row>
    <row r="151" spans="1:23">
      <c r="A151" s="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6"/>
      <c r="T151" s="6"/>
      <c r="U151" s="6"/>
      <c r="V151" s="6"/>
      <c r="W151" s="6"/>
    </row>
    <row r="152" spans="1:23">
      <c r="A152" s="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6"/>
      <c r="T152" s="6"/>
      <c r="U152" s="6"/>
      <c r="V152" s="6"/>
      <c r="W152" s="6"/>
    </row>
    <row r="153" spans="1:23">
      <c r="A153" s="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6"/>
      <c r="T153" s="6"/>
      <c r="U153" s="6"/>
      <c r="V153" s="6"/>
      <c r="W153" s="6"/>
    </row>
    <row r="154" spans="1:23">
      <c r="A154" s="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6"/>
      <c r="T154" s="6"/>
      <c r="U154" s="6"/>
      <c r="V154" s="6"/>
      <c r="W154" s="6"/>
    </row>
    <row r="155" spans="1:23">
      <c r="A155" s="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6"/>
      <c r="T155" s="6"/>
      <c r="U155" s="6"/>
      <c r="V155" s="6"/>
      <c r="W155" s="6"/>
    </row>
    <row r="156" spans="1:23">
      <c r="A156" s="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6"/>
      <c r="T156" s="6"/>
      <c r="U156" s="6"/>
      <c r="V156" s="6"/>
      <c r="W156" s="6"/>
    </row>
    <row r="157" spans="1:23">
      <c r="A157" s="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6"/>
      <c r="T157" s="6"/>
      <c r="U157" s="6"/>
      <c r="V157" s="6"/>
      <c r="W157" s="6"/>
    </row>
    <row r="158" spans="1:23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6"/>
      <c r="T158" s="6"/>
      <c r="U158" s="6"/>
      <c r="V158" s="6"/>
      <c r="W158" s="6"/>
    </row>
    <row r="159" spans="1:23">
      <c r="A159" s="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6"/>
      <c r="T159" s="6"/>
      <c r="U159" s="6"/>
      <c r="V159" s="6"/>
      <c r="W159" s="6"/>
    </row>
    <row r="160" spans="1:23">
      <c r="A160" s="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6"/>
      <c r="T160" s="6"/>
      <c r="U160" s="6"/>
      <c r="V160" s="6"/>
      <c r="W160" s="6"/>
    </row>
    <row r="161" spans="1:36">
      <c r="A161" s="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6"/>
      <c r="T161" s="6"/>
      <c r="U161" s="6"/>
      <c r="V161" s="6"/>
      <c r="W161" s="6"/>
    </row>
    <row r="162" spans="1:36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6"/>
      <c r="T162" s="6"/>
      <c r="U162" s="6"/>
      <c r="V162" s="6"/>
      <c r="W162" s="6"/>
    </row>
    <row r="163" spans="1:36">
      <c r="A163" s="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6"/>
      <c r="T163" s="6"/>
      <c r="U163" s="6"/>
      <c r="V163" s="6"/>
      <c r="W163" s="6"/>
    </row>
    <row r="164" spans="1:36">
      <c r="A164" s="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6"/>
      <c r="T164" s="6"/>
      <c r="U164" s="6"/>
      <c r="V164" s="6"/>
      <c r="W164" s="6"/>
    </row>
    <row r="165" spans="1:36">
      <c r="A165" s="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6"/>
      <c r="T165" s="6"/>
      <c r="U165" s="6"/>
      <c r="V165" s="6"/>
      <c r="W165" s="6"/>
    </row>
    <row r="166" spans="1:36">
      <c r="A166" s="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6"/>
      <c r="T166" s="6"/>
      <c r="U166" s="6"/>
      <c r="V166" s="6"/>
      <c r="W166" s="6"/>
    </row>
    <row r="167" spans="1:36">
      <c r="A167" s="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6"/>
      <c r="T167" s="6"/>
      <c r="U167" s="6"/>
      <c r="V167" s="6"/>
      <c r="W167" s="6"/>
    </row>
    <row r="168" spans="1:36">
      <c r="A168" s="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6"/>
      <c r="T168" s="6"/>
      <c r="U168" s="6"/>
      <c r="V168" s="6"/>
      <c r="W168" s="6"/>
    </row>
    <row r="169" spans="1:36">
      <c r="A169" s="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6"/>
      <c r="T169" s="6"/>
      <c r="U169" s="6"/>
      <c r="V169" s="6"/>
      <c r="W169" s="6"/>
    </row>
    <row r="170" spans="1:36">
      <c r="A170" s="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6"/>
      <c r="T170" s="6"/>
      <c r="U170" s="6"/>
      <c r="V170" s="6"/>
      <c r="W170" s="6"/>
    </row>
    <row r="171" spans="1:36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6"/>
      <c r="T171" s="6"/>
      <c r="U171" s="6"/>
      <c r="V171" s="6"/>
      <c r="W171" s="6"/>
    </row>
    <row r="172" spans="1:36">
      <c r="A172" s="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6"/>
      <c r="T172" s="6"/>
      <c r="U172" s="6"/>
      <c r="V172" s="6"/>
      <c r="W172" s="6"/>
    </row>
    <row r="173" spans="1:36">
      <c r="A173" s="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6"/>
      <c r="T173" s="6"/>
      <c r="U173" s="6"/>
      <c r="V173" s="6"/>
      <c r="W173" s="6"/>
    </row>
    <row r="174" spans="1:36">
      <c r="A174" s="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6"/>
      <c r="T174" s="6"/>
      <c r="U174" s="6"/>
      <c r="V174" s="6"/>
      <c r="W174" s="6"/>
    </row>
    <row r="175" spans="1:36">
      <c r="A175" s="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6"/>
      <c r="T175" s="6"/>
      <c r="U175" s="6"/>
      <c r="V175" s="6"/>
      <c r="W175" s="6"/>
    </row>
    <row r="176" spans="1:36">
      <c r="A176" s="6"/>
      <c r="B176" s="12"/>
      <c r="C176" s="12"/>
      <c r="D176" s="12"/>
      <c r="E176" s="12"/>
      <c r="F176" s="12" t="s">
        <v>116</v>
      </c>
      <c r="G176" s="12" t="s">
        <v>117</v>
      </c>
      <c r="H176" s="12" t="s">
        <v>118</v>
      </c>
      <c r="I176" s="12" t="s">
        <v>119</v>
      </c>
      <c r="J176" s="12" t="s">
        <v>114</v>
      </c>
      <c r="K176" s="12" t="s">
        <v>115</v>
      </c>
      <c r="L176" s="12" t="s">
        <v>113</v>
      </c>
      <c r="M176" s="12" t="s">
        <v>116</v>
      </c>
      <c r="N176" s="12" t="s">
        <v>117</v>
      </c>
      <c r="O176" s="12" t="s">
        <v>118</v>
      </c>
      <c r="P176" s="12" t="s">
        <v>119</v>
      </c>
      <c r="Q176" s="12" t="s">
        <v>114</v>
      </c>
      <c r="R176" s="12" t="s">
        <v>115</v>
      </c>
      <c r="S176" s="12" t="s">
        <v>113</v>
      </c>
      <c r="T176" s="12" t="s">
        <v>116</v>
      </c>
      <c r="U176" s="12" t="s">
        <v>117</v>
      </c>
      <c r="V176" s="12" t="s">
        <v>118</v>
      </c>
      <c r="W176" s="12" t="s">
        <v>119</v>
      </c>
      <c r="X176" s="12" t="s">
        <v>114</v>
      </c>
      <c r="Y176" s="12" t="s">
        <v>115</v>
      </c>
      <c r="Z176" s="12" t="s">
        <v>113</v>
      </c>
      <c r="AA176" s="12" t="s">
        <v>116</v>
      </c>
      <c r="AB176" s="12" t="s">
        <v>117</v>
      </c>
      <c r="AC176" s="12" t="s">
        <v>118</v>
      </c>
      <c r="AD176" s="12" t="s">
        <v>119</v>
      </c>
      <c r="AE176" s="12" t="s">
        <v>114</v>
      </c>
      <c r="AF176" s="12" t="s">
        <v>115</v>
      </c>
      <c r="AG176" s="12" t="s">
        <v>113</v>
      </c>
      <c r="AH176" s="12" t="s">
        <v>116</v>
      </c>
      <c r="AI176" s="12" t="s">
        <v>117</v>
      </c>
      <c r="AJ176" s="12" t="s">
        <v>118</v>
      </c>
    </row>
    <row r="177" spans="1:36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6"/>
      <c r="T177" s="6"/>
      <c r="U177" s="6"/>
      <c r="V177" s="6"/>
      <c r="W177" s="6"/>
    </row>
    <row r="178" spans="1:36" outlineLevel="1">
      <c r="A178" s="33"/>
      <c r="B178" s="158" t="s">
        <v>10</v>
      </c>
      <c r="C178" s="36"/>
      <c r="D178" s="36"/>
      <c r="E178" s="37">
        <f t="shared" ref="E178" si="43">E150</f>
        <v>0</v>
      </c>
      <c r="F178" s="37">
        <f>F37-E37</f>
        <v>-497.80000000000018</v>
      </c>
      <c r="G178" s="37">
        <f t="shared" ref="G178:AJ178" si="44">G37-F37</f>
        <v>2.9000000000000909</v>
      </c>
      <c r="H178" s="37">
        <f t="shared" si="44"/>
        <v>0</v>
      </c>
      <c r="I178" s="37">
        <f t="shared" si="44"/>
        <v>0</v>
      </c>
      <c r="J178" s="37">
        <f t="shared" si="44"/>
        <v>5.2000000000002728</v>
      </c>
      <c r="K178" s="37">
        <f t="shared" si="44"/>
        <v>2.0999999999999091</v>
      </c>
      <c r="L178" s="37">
        <f t="shared" si="44"/>
        <v>3.4000000000000909</v>
      </c>
      <c r="M178" s="37">
        <f t="shared" si="44"/>
        <v>3.3999999999996362</v>
      </c>
      <c r="N178" s="37">
        <f t="shared" si="44"/>
        <v>3.2000000000002728</v>
      </c>
      <c r="O178" s="37">
        <f t="shared" si="44"/>
        <v>3.0999999999999091</v>
      </c>
      <c r="P178" s="37">
        <f t="shared" si="44"/>
        <v>0</v>
      </c>
      <c r="Q178" s="37">
        <f t="shared" si="44"/>
        <v>1</v>
      </c>
      <c r="R178" s="37">
        <f t="shared" si="44"/>
        <v>2.8000000000001819</v>
      </c>
      <c r="S178" s="37">
        <f t="shared" si="44"/>
        <v>3.3999999999996362</v>
      </c>
      <c r="T178" s="37">
        <f t="shared" si="44"/>
        <v>2.7000000000002728</v>
      </c>
      <c r="U178" s="37">
        <f t="shared" si="44"/>
        <v>1.0999999999999091</v>
      </c>
      <c r="V178" s="37">
        <f t="shared" si="44"/>
        <v>0</v>
      </c>
      <c r="W178" s="37">
        <f t="shared" si="44"/>
        <v>0</v>
      </c>
      <c r="X178" s="37">
        <f t="shared" si="44"/>
        <v>1.8000000000001819</v>
      </c>
      <c r="Y178" s="37">
        <f t="shared" si="44"/>
        <v>3.1999999999998181</v>
      </c>
      <c r="Z178" s="37">
        <f t="shared" si="44"/>
        <v>2.4000000000000909</v>
      </c>
      <c r="AA178" s="37">
        <f t="shared" si="44"/>
        <v>3.6999999999998181</v>
      </c>
      <c r="AB178" s="37">
        <f t="shared" si="44"/>
        <v>1.7000000000002728</v>
      </c>
      <c r="AC178" s="37">
        <f t="shared" si="44"/>
        <v>0</v>
      </c>
      <c r="AD178" s="37">
        <f t="shared" si="44"/>
        <v>0</v>
      </c>
      <c r="AE178" s="37">
        <f t="shared" si="44"/>
        <v>0.6999999999998181</v>
      </c>
      <c r="AF178" s="37">
        <f t="shared" si="44"/>
        <v>2.9000000000000909</v>
      </c>
      <c r="AG178" s="37">
        <f t="shared" si="44"/>
        <v>2.4000000000000909</v>
      </c>
      <c r="AH178" s="37">
        <f t="shared" si="44"/>
        <v>2.1999999999998181</v>
      </c>
      <c r="AI178" s="37">
        <f t="shared" si="44"/>
        <v>2.5</v>
      </c>
      <c r="AJ178" s="37">
        <f t="shared" si="44"/>
        <v>0.6999999999998181</v>
      </c>
    </row>
    <row r="179" spans="1:36" outlineLevel="1">
      <c r="A179" s="33"/>
      <c r="B179" s="63" t="s">
        <v>95</v>
      </c>
      <c r="C179" s="36"/>
      <c r="D179" s="36"/>
      <c r="E179" s="37">
        <f t="shared" ref="E179" si="45">E151</f>
        <v>0</v>
      </c>
      <c r="F179" s="37">
        <f>F51-E51</f>
        <v>-40.448999999999998</v>
      </c>
      <c r="G179" s="37">
        <f t="shared" ref="G179:AJ179" si="46">G51-F51</f>
        <v>0.25199999999999889</v>
      </c>
      <c r="H179" s="37">
        <f t="shared" si="46"/>
        <v>0</v>
      </c>
      <c r="I179" s="37">
        <f t="shared" si="46"/>
        <v>0</v>
      </c>
      <c r="J179" s="37">
        <f t="shared" si="46"/>
        <v>0.39700000000000202</v>
      </c>
      <c r="K179" s="37">
        <f t="shared" si="46"/>
        <v>0.2569999999999979</v>
      </c>
      <c r="L179" s="37">
        <f t="shared" si="46"/>
        <v>0.26000000000000156</v>
      </c>
      <c r="M179" s="37">
        <f t="shared" si="46"/>
        <v>0.26399999999999935</v>
      </c>
      <c r="N179" s="37">
        <f t="shared" si="46"/>
        <v>0.25100000000000122</v>
      </c>
      <c r="O179" s="37">
        <f t="shared" si="46"/>
        <v>0.19699999999999918</v>
      </c>
      <c r="P179" s="37">
        <f t="shared" si="46"/>
        <v>0</v>
      </c>
      <c r="Q179" s="37">
        <f t="shared" si="46"/>
        <v>0.11400000000000077</v>
      </c>
      <c r="R179" s="37">
        <f t="shared" si="46"/>
        <v>0.18199999999999861</v>
      </c>
      <c r="S179" s="37">
        <f t="shared" si="46"/>
        <v>0.17600000000000193</v>
      </c>
      <c r="T179" s="37">
        <f t="shared" si="46"/>
        <v>-8.0000000000026716E-3</v>
      </c>
      <c r="U179" s="37">
        <f t="shared" si="46"/>
        <v>0.32700000000000173</v>
      </c>
      <c r="V179" s="37">
        <f t="shared" si="46"/>
        <v>0</v>
      </c>
      <c r="W179" s="37">
        <f t="shared" si="46"/>
        <v>0</v>
      </c>
      <c r="X179" s="37">
        <f t="shared" si="46"/>
        <v>9.9000000000000199E-2</v>
      </c>
      <c r="Y179" s="37">
        <f t="shared" si="46"/>
        <v>0.18100000000000094</v>
      </c>
      <c r="Z179" s="37">
        <f t="shared" si="46"/>
        <v>0.17799999999999727</v>
      </c>
      <c r="AA179" s="37">
        <f t="shared" si="46"/>
        <v>0.18299999999999983</v>
      </c>
      <c r="AB179" s="37">
        <f t="shared" si="46"/>
        <v>0.17300000000000182</v>
      </c>
      <c r="AC179" s="37">
        <f t="shared" si="46"/>
        <v>0</v>
      </c>
      <c r="AD179" s="37">
        <f t="shared" si="46"/>
        <v>0</v>
      </c>
      <c r="AE179" s="37">
        <f t="shared" si="46"/>
        <v>9.9000000000000199E-2</v>
      </c>
      <c r="AF179" s="37">
        <f t="shared" si="46"/>
        <v>0.19599999999999795</v>
      </c>
      <c r="AG179" s="37">
        <f t="shared" si="46"/>
        <v>0.14900000000000091</v>
      </c>
      <c r="AH179" s="37">
        <f t="shared" si="46"/>
        <v>0.17099999999999937</v>
      </c>
      <c r="AI179" s="37">
        <f t="shared" si="46"/>
        <v>0.1910000000000025</v>
      </c>
      <c r="AJ179" s="37">
        <f t="shared" si="46"/>
        <v>8.2999999999998408E-2</v>
      </c>
    </row>
    <row r="180" spans="1:36" ht="15.75" outlineLevel="1" thickBot="1">
      <c r="A180" s="33"/>
      <c r="B180" s="63" t="s">
        <v>96</v>
      </c>
      <c r="C180" s="67" t="s">
        <v>102</v>
      </c>
      <c r="D180" s="36"/>
      <c r="E180" s="37">
        <v>0</v>
      </c>
      <c r="F180" s="37">
        <f>F54-E54</f>
        <v>-298.45999999999998</v>
      </c>
      <c r="G180" s="37">
        <f t="shared" ref="G180:AJ180" si="47">G54-F54</f>
        <v>1.3899999999999864</v>
      </c>
      <c r="H180" s="37">
        <f t="shared" si="47"/>
        <v>0</v>
      </c>
      <c r="I180" s="37">
        <f t="shared" si="47"/>
        <v>0</v>
      </c>
      <c r="J180" s="37">
        <f t="shared" si="47"/>
        <v>2.4399999999999977</v>
      </c>
      <c r="K180" s="37">
        <f t="shared" si="47"/>
        <v>1.3900000000000148</v>
      </c>
      <c r="L180" s="37">
        <f t="shared" si="47"/>
        <v>1.5200000000000102</v>
      </c>
      <c r="M180" s="37">
        <f t="shared" si="47"/>
        <v>1.4299999999999784</v>
      </c>
      <c r="N180" s="37">
        <f t="shared" si="47"/>
        <v>1.4200000000000159</v>
      </c>
      <c r="O180" s="37">
        <f t="shared" si="47"/>
        <v>1.75</v>
      </c>
      <c r="P180" s="37">
        <f t="shared" si="47"/>
        <v>0</v>
      </c>
      <c r="Q180" s="37">
        <f t="shared" si="47"/>
        <v>1</v>
      </c>
      <c r="R180" s="37">
        <f t="shared" si="47"/>
        <v>1.5300000000000011</v>
      </c>
      <c r="S180" s="37">
        <f t="shared" si="47"/>
        <v>1.6599999999999966</v>
      </c>
      <c r="T180" s="37">
        <f t="shared" si="47"/>
        <v>1.5900000000000034</v>
      </c>
      <c r="U180" s="37">
        <f t="shared" si="47"/>
        <v>1.0199999999999818</v>
      </c>
      <c r="V180" s="37">
        <f t="shared" si="47"/>
        <v>0</v>
      </c>
      <c r="W180" s="37">
        <f t="shared" si="47"/>
        <v>0</v>
      </c>
      <c r="X180" s="37">
        <f t="shared" si="47"/>
        <v>0.78000000000000114</v>
      </c>
      <c r="Y180" s="37">
        <f t="shared" si="47"/>
        <v>1.4500000000000171</v>
      </c>
      <c r="Z180" s="37">
        <f t="shared" si="47"/>
        <v>1.3599999999999852</v>
      </c>
      <c r="AA180" s="37">
        <f t="shared" si="47"/>
        <v>1.5</v>
      </c>
      <c r="AB180" s="37">
        <f t="shared" si="47"/>
        <v>1.460000000000008</v>
      </c>
      <c r="AC180" s="37">
        <f t="shared" si="47"/>
        <v>0</v>
      </c>
      <c r="AD180" s="37">
        <f t="shared" si="47"/>
        <v>0</v>
      </c>
      <c r="AE180" s="37">
        <f t="shared" si="47"/>
        <v>0.56999999999999318</v>
      </c>
      <c r="AF180" s="37">
        <f t="shared" si="47"/>
        <v>1.6700000000000159</v>
      </c>
      <c r="AG180" s="37">
        <f t="shared" si="47"/>
        <v>1.3599999999999852</v>
      </c>
      <c r="AH180" s="37">
        <f t="shared" si="47"/>
        <v>1.3900000000000148</v>
      </c>
      <c r="AI180" s="37">
        <f t="shared" si="47"/>
        <v>1.5300000000000011</v>
      </c>
      <c r="AJ180" s="37">
        <f t="shared" si="47"/>
        <v>0.47999999999998977</v>
      </c>
    </row>
    <row r="181" spans="1:36">
      <c r="A181" s="155"/>
      <c r="B181" s="155"/>
      <c r="C181" s="155"/>
      <c r="D181" s="156"/>
      <c r="E181" s="156"/>
      <c r="F181" s="157">
        <v>1</v>
      </c>
      <c r="G181" s="157">
        <v>1</v>
      </c>
      <c r="H181" s="157">
        <v>0.66666666666666663</v>
      </c>
      <c r="I181" s="157">
        <v>0</v>
      </c>
      <c r="J181" s="157">
        <v>1</v>
      </c>
      <c r="K181" s="157">
        <v>1</v>
      </c>
      <c r="L181" s="157">
        <v>1</v>
      </c>
      <c r="M181" s="157">
        <v>1</v>
      </c>
      <c r="N181" s="157">
        <v>1</v>
      </c>
      <c r="O181" s="157">
        <v>0.66666666666666663</v>
      </c>
      <c r="P181" s="157">
        <v>0</v>
      </c>
      <c r="Q181" s="157">
        <v>1</v>
      </c>
      <c r="R181" s="157">
        <v>1</v>
      </c>
      <c r="S181" s="157">
        <v>1</v>
      </c>
      <c r="T181" s="157">
        <v>0.5</v>
      </c>
      <c r="U181" s="157">
        <v>0.33333333333333331</v>
      </c>
      <c r="V181" s="157">
        <v>0</v>
      </c>
      <c r="W181" s="157">
        <v>0</v>
      </c>
      <c r="X181" s="157">
        <v>1</v>
      </c>
      <c r="Y181" s="157">
        <v>1</v>
      </c>
      <c r="Z181" s="157">
        <v>1</v>
      </c>
      <c r="AA181" s="157">
        <v>1</v>
      </c>
      <c r="AB181" s="157">
        <v>0.66666666666666663</v>
      </c>
      <c r="AC181" s="157">
        <v>0</v>
      </c>
      <c r="AD181" s="157">
        <v>0</v>
      </c>
      <c r="AE181" s="157">
        <v>1</v>
      </c>
      <c r="AF181" s="157">
        <v>1</v>
      </c>
      <c r="AG181" s="157">
        <v>1</v>
      </c>
      <c r="AH181" s="157">
        <v>1</v>
      </c>
      <c r="AI181" s="157">
        <v>5.25</v>
      </c>
      <c r="AJ181" s="157">
        <v>0</v>
      </c>
    </row>
    <row r="182" spans="1:36">
      <c r="A182" s="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6"/>
      <c r="T182" s="6"/>
      <c r="U182" s="6"/>
      <c r="V182" s="6"/>
      <c r="W182" s="6"/>
    </row>
    <row r="183" spans="1:36">
      <c r="A183" s="6"/>
      <c r="B183" s="12"/>
      <c r="C183" s="12"/>
      <c r="D183" s="12"/>
      <c r="E183" s="12"/>
      <c r="F183" s="32">
        <f>SUM(F180:U180,X180:AB180,AE180:AI180)</f>
        <v>-267.25</v>
      </c>
      <c r="G183" s="32">
        <f>SUM(F179:U179,X179:AB179,AE179:AI179)</f>
        <v>-36.159999999999989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6"/>
      <c r="T183" s="6"/>
      <c r="U183" s="6"/>
      <c r="V183" s="6"/>
      <c r="W183" s="6"/>
    </row>
    <row r="184" spans="1:36">
      <c r="A184" s="6"/>
      <c r="B184" s="12"/>
      <c r="C184" s="12"/>
      <c r="D184" s="12"/>
      <c r="E184" s="12"/>
      <c r="F184" s="32">
        <f>SUM(J178,X178,AE178)</f>
        <v>7.7000000000002728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6"/>
      <c r="T184" s="6"/>
      <c r="U184" s="6"/>
      <c r="V184" s="6"/>
      <c r="W184" s="6"/>
    </row>
    <row r="185" spans="1:36">
      <c r="A185" s="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6"/>
      <c r="T185" s="6"/>
      <c r="U185" s="6"/>
      <c r="V185" s="6"/>
      <c r="W185" s="6"/>
    </row>
    <row r="186" spans="1:36">
      <c r="A186" s="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6"/>
      <c r="T186" s="6"/>
      <c r="U186" s="6"/>
      <c r="V186" s="6"/>
      <c r="W186" s="6"/>
    </row>
    <row r="187" spans="1:36">
      <c r="A187" s="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6"/>
      <c r="T187" s="6"/>
      <c r="U187" s="6"/>
      <c r="V187" s="6"/>
      <c r="W187" s="6"/>
    </row>
    <row r="188" spans="1:36">
      <c r="A188" s="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6"/>
      <c r="T188" s="6"/>
      <c r="U188" s="6"/>
      <c r="V188" s="6"/>
      <c r="W188" s="6"/>
    </row>
    <row r="189" spans="1:36">
      <c r="A189" s="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6"/>
      <c r="T189" s="6"/>
      <c r="U189" s="6"/>
      <c r="V189" s="6"/>
      <c r="W189" s="6"/>
    </row>
    <row r="190" spans="1:36">
      <c r="A190" s="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6"/>
      <c r="T190" s="6"/>
      <c r="U190" s="6"/>
      <c r="V190" s="6"/>
      <c r="W190" s="6"/>
    </row>
    <row r="191" spans="1:36">
      <c r="A191" s="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6"/>
      <c r="T191" s="6"/>
      <c r="U191" s="6"/>
      <c r="V191" s="6"/>
      <c r="W191" s="6"/>
    </row>
    <row r="192" spans="1:36">
      <c r="A192" s="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6"/>
      <c r="T192" s="6"/>
      <c r="U192" s="6"/>
      <c r="V192" s="6"/>
      <c r="W192" s="6"/>
    </row>
    <row r="193" spans="1:23">
      <c r="A193" s="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6"/>
      <c r="T193" s="6"/>
      <c r="U193" s="6"/>
      <c r="V193" s="6"/>
      <c r="W193" s="6"/>
    </row>
    <row r="194" spans="1:23">
      <c r="A194" s="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6"/>
      <c r="T194" s="6"/>
      <c r="U194" s="6"/>
      <c r="V194" s="6"/>
      <c r="W194" s="6"/>
    </row>
    <row r="195" spans="1:23">
      <c r="A195" s="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6"/>
      <c r="T195" s="6"/>
      <c r="U195" s="6"/>
      <c r="V195" s="6"/>
      <c r="W195" s="6"/>
    </row>
    <row r="196" spans="1:23">
      <c r="A196" s="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6"/>
      <c r="T196" s="6"/>
      <c r="U196" s="6"/>
      <c r="V196" s="6"/>
      <c r="W196" s="6"/>
    </row>
    <row r="197" spans="1:23">
      <c r="A197" s="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6"/>
      <c r="T197" s="6"/>
      <c r="U197" s="6"/>
      <c r="V197" s="6"/>
      <c r="W197" s="6"/>
    </row>
    <row r="198" spans="1:23">
      <c r="A198" s="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6"/>
      <c r="T198" s="6"/>
      <c r="U198" s="6"/>
      <c r="V198" s="6"/>
      <c r="W198" s="6"/>
    </row>
    <row r="199" spans="1:23">
      <c r="A199" s="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6"/>
      <c r="T199" s="6"/>
      <c r="U199" s="6"/>
      <c r="V199" s="6"/>
      <c r="W199" s="6"/>
    </row>
    <row r="200" spans="1:23">
      <c r="A200" s="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6"/>
      <c r="T200" s="6"/>
      <c r="U200" s="6"/>
      <c r="V200" s="6"/>
      <c r="W200" s="6"/>
    </row>
    <row r="201" spans="1:23">
      <c r="A201" s="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6"/>
      <c r="T201" s="6"/>
      <c r="U201" s="6"/>
      <c r="V201" s="6"/>
      <c r="W201" s="6"/>
    </row>
    <row r="202" spans="1:23">
      <c r="A202" s="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6"/>
      <c r="T202" s="6"/>
      <c r="U202" s="6"/>
      <c r="V202" s="6"/>
      <c r="W202" s="6"/>
    </row>
    <row r="203" spans="1:23">
      <c r="A203" s="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6"/>
      <c r="T203" s="6"/>
      <c r="U203" s="6"/>
      <c r="V203" s="6"/>
      <c r="W203" s="6"/>
    </row>
    <row r="204" spans="1:2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6"/>
      <c r="T204" s="6"/>
      <c r="U204" s="6"/>
      <c r="V204" s="6"/>
      <c r="W204" s="6"/>
    </row>
    <row r="205" spans="1:23">
      <c r="A205" s="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6"/>
      <c r="T205" s="6"/>
      <c r="U205" s="6"/>
      <c r="V205" s="6"/>
      <c r="W205" s="6"/>
    </row>
    <row r="206" spans="1:23">
      <c r="A206" s="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6"/>
      <c r="T206" s="6"/>
      <c r="U206" s="6"/>
      <c r="V206" s="6"/>
      <c r="W206" s="6"/>
    </row>
    <row r="207" spans="1:23">
      <c r="A207" s="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6"/>
      <c r="T207" s="6"/>
      <c r="U207" s="6"/>
      <c r="V207" s="6"/>
      <c r="W207" s="6"/>
    </row>
    <row r="208" spans="1:23">
      <c r="A208" s="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6"/>
      <c r="T208" s="6"/>
      <c r="U208" s="6"/>
      <c r="V208" s="6"/>
      <c r="W208" s="6"/>
    </row>
    <row r="209" spans="1:23">
      <c r="A209" s="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6"/>
      <c r="T209" s="6"/>
      <c r="U209" s="6"/>
      <c r="V209" s="6"/>
      <c r="W209" s="6"/>
    </row>
    <row r="210" spans="1:2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6"/>
      <c r="T210" s="6"/>
      <c r="U210" s="6"/>
      <c r="V210" s="6"/>
      <c r="W210" s="6"/>
    </row>
    <row r="211" spans="1:23">
      <c r="A211" s="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6"/>
      <c r="T211" s="6"/>
      <c r="U211" s="6"/>
      <c r="V211" s="6"/>
      <c r="W211" s="6"/>
    </row>
    <row r="212" spans="1:23">
      <c r="A212" s="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6"/>
      <c r="T212" s="6"/>
      <c r="U212" s="6"/>
      <c r="V212" s="6"/>
      <c r="W212" s="6"/>
    </row>
    <row r="213" spans="1:23">
      <c r="A213" s="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6"/>
      <c r="T213" s="6"/>
      <c r="U213" s="6"/>
      <c r="V213" s="6"/>
      <c r="W213" s="6"/>
    </row>
    <row r="214" spans="1:23">
      <c r="A214" s="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6"/>
      <c r="T214" s="6"/>
      <c r="U214" s="6"/>
      <c r="V214" s="6"/>
      <c r="W214" s="6"/>
    </row>
    <row r="215" spans="1:23">
      <c r="A215" s="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6"/>
      <c r="T215" s="6"/>
      <c r="U215" s="6"/>
      <c r="V215" s="6"/>
      <c r="W215" s="6"/>
    </row>
    <row r="216" spans="1:23">
      <c r="A216" s="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6"/>
      <c r="T216" s="6"/>
      <c r="U216" s="6"/>
      <c r="V216" s="6"/>
      <c r="W216" s="6"/>
    </row>
    <row r="217" spans="1:23">
      <c r="A217" s="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6"/>
      <c r="T217" s="6"/>
      <c r="U217" s="6"/>
      <c r="V217" s="6"/>
      <c r="W217" s="6"/>
    </row>
    <row r="218" spans="1:23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6"/>
      <c r="T218" s="6"/>
      <c r="U218" s="6"/>
      <c r="V218" s="6"/>
      <c r="W218" s="6"/>
    </row>
  </sheetData>
  <conditionalFormatting sqref="C134:E138 F134:AJ137 F181:AJ181">
    <cfRule type="cellIs" dxfId="34" priority="5" operator="equal">
      <formula>3</formula>
    </cfRule>
    <cfRule type="cellIs" dxfId="33" priority="6" operator="equal">
      <formula>2</formula>
    </cfRule>
    <cfRule type="cellIs" dxfId="32" priority="7" operator="equal">
      <formula>1</formula>
    </cfRule>
  </conditionalFormatting>
  <conditionalFormatting sqref="C138:E138">
    <cfRule type="cellIs" dxfId="31" priority="4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ELECTRICAL BALANCE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Januari 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Satya</dc:creator>
  <cp:lastModifiedBy>prathama.sindhu</cp:lastModifiedBy>
  <dcterms:created xsi:type="dcterms:W3CDTF">2017-09-08T02:31:22Z</dcterms:created>
  <dcterms:modified xsi:type="dcterms:W3CDTF">2020-07-07T09:00:57Z</dcterms:modified>
</cp:coreProperties>
</file>