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25" windowWidth="19455" windowHeight="7620"/>
  </bookViews>
  <sheets>
    <sheet name="CPPBRIX" sheetId="1" r:id="rId1"/>
    <sheet name="db1" sheetId="2" r:id="rId2"/>
    <sheet name="db2" sheetId="3" r:id="rId3"/>
  </sheets>
  <externalReferences>
    <externalReference r:id="rId4"/>
  </externalReferences>
  <definedNames>
    <definedName name="_xlnm._FilterDatabase" localSheetId="0" hidden="1">CPPBRIX!$M$16:$M$101</definedName>
    <definedName name="a3tba">[1]dsis!$B$15:$B$49</definedName>
    <definedName name="nolot">[1]dsis!$Q$4:INDEX([1]dsis!$Q$4:$Q$21,SUMPRODUCT(--([1]dsis!$Q$4:$Q$21&lt;&gt;"")))</definedName>
    <definedName name="nowo">[1]dsis!$N$4:INDEX([1]dsis!$N$4:$N$11,SUMPRODUCT(--([1]dsis!$N$4:$N$11&lt;&gt;"")))</definedName>
    <definedName name="Operator">[1]dsis!$F$4:$F$9</definedName>
    <definedName name="produk">[1]dsis!$B$4:$B$150</definedName>
    <definedName name="produka3">[1]dsis!$S$8:INDEX([1]dsis!$S$9:$S$30,SUMPRODUCT(--([1]dsis!$S$9:$S$30&lt;&gt;"")))</definedName>
    <definedName name="tpa">[1]dsis!$B$9:$B$14</definedName>
    <definedName name="woa3tba">[1]dsis!$T$6:$T$15</definedName>
    <definedName name="wotpa">[1]dsis!$U$6:$U$15</definedName>
  </definedNames>
  <calcPr calcId="124519"/>
</workbook>
</file>

<file path=xl/calcChain.xml><?xml version="1.0" encoding="utf-8"?>
<calcChain xmlns="http://schemas.openxmlformats.org/spreadsheetml/2006/main">
  <c r="W101" i="1"/>
  <c r="O101"/>
  <c r="J101"/>
  <c r="I101"/>
  <c r="H101"/>
  <c r="F101"/>
  <c r="A101" s="1"/>
  <c r="E101"/>
  <c r="B101"/>
  <c r="W100"/>
  <c r="O100"/>
  <c r="J100"/>
  <c r="I100"/>
  <c r="H100"/>
  <c r="F100"/>
  <c r="A100" s="1"/>
  <c r="E100"/>
  <c r="B100"/>
  <c r="W99"/>
  <c r="O99"/>
  <c r="J99"/>
  <c r="I99"/>
  <c r="H99"/>
  <c r="F99"/>
  <c r="A99" s="1"/>
  <c r="E99"/>
  <c r="B99"/>
  <c r="W98"/>
  <c r="O98"/>
  <c r="J98"/>
  <c r="I98"/>
  <c r="H98"/>
  <c r="F98"/>
  <c r="A98" s="1"/>
  <c r="E98"/>
  <c r="B98"/>
  <c r="W97"/>
  <c r="O97"/>
  <c r="J97"/>
  <c r="I97"/>
  <c r="H97"/>
  <c r="F97"/>
  <c r="A97" s="1"/>
  <c r="E97"/>
  <c r="B97"/>
  <c r="W96"/>
  <c r="O96"/>
  <c r="J96"/>
  <c r="I96"/>
  <c r="H96"/>
  <c r="F96"/>
  <c r="A96" s="1"/>
  <c r="E96"/>
  <c r="B96"/>
  <c r="W95"/>
  <c r="O95"/>
  <c r="J95"/>
  <c r="I95"/>
  <c r="H95"/>
  <c r="F95"/>
  <c r="A95" s="1"/>
  <c r="E95"/>
  <c r="B95"/>
  <c r="W94"/>
  <c r="O94"/>
  <c r="J94"/>
  <c r="I94"/>
  <c r="H94"/>
  <c r="F94"/>
  <c r="A94" s="1"/>
  <c r="E94"/>
  <c r="B94"/>
  <c r="W93"/>
  <c r="O93"/>
  <c r="J93"/>
  <c r="I93"/>
  <c r="H93"/>
  <c r="F93"/>
  <c r="A93" s="1"/>
  <c r="E93"/>
  <c r="B93"/>
  <c r="W92"/>
  <c r="O92"/>
  <c r="I92"/>
  <c r="H92"/>
  <c r="F92"/>
  <c r="A92" s="1"/>
  <c r="E92"/>
  <c r="J92" s="1"/>
  <c r="B92"/>
  <c r="W91"/>
  <c r="O91"/>
  <c r="I91"/>
  <c r="H91"/>
  <c r="F91"/>
  <c r="E91"/>
  <c r="J91" s="1"/>
  <c r="B91"/>
  <c r="A91"/>
  <c r="W90"/>
  <c r="O90"/>
  <c r="I90"/>
  <c r="H90"/>
  <c r="F90"/>
  <c r="E90"/>
  <c r="J90" s="1"/>
  <c r="B90"/>
  <c r="A90"/>
  <c r="W89"/>
  <c r="O89"/>
  <c r="I89"/>
  <c r="H89"/>
  <c r="F89"/>
  <c r="E89"/>
  <c r="J89" s="1"/>
  <c r="B89"/>
  <c r="A89"/>
  <c r="W88"/>
  <c r="O88"/>
  <c r="I88"/>
  <c r="H88"/>
  <c r="F88"/>
  <c r="E88"/>
  <c r="J88" s="1"/>
  <c r="B88"/>
  <c r="A88"/>
  <c r="W87"/>
  <c r="O87"/>
  <c r="I87"/>
  <c r="H87"/>
  <c r="F87"/>
  <c r="E87"/>
  <c r="J87" s="1"/>
  <c r="B87"/>
  <c r="A87"/>
  <c r="W86"/>
  <c r="O86"/>
  <c r="I86"/>
  <c r="H86"/>
  <c r="F86"/>
  <c r="E86"/>
  <c r="J86" s="1"/>
  <c r="B86"/>
  <c r="A86"/>
  <c r="W85"/>
  <c r="O85"/>
  <c r="I85"/>
  <c r="H85"/>
  <c r="F85"/>
  <c r="E85"/>
  <c r="J85" s="1"/>
  <c r="B85"/>
  <c r="A85"/>
  <c r="W84"/>
  <c r="O84"/>
  <c r="I84"/>
  <c r="H84"/>
  <c r="F84"/>
  <c r="E84"/>
  <c r="J84" s="1"/>
  <c r="B84"/>
  <c r="A84"/>
  <c r="W83"/>
  <c r="O83"/>
  <c r="I83"/>
  <c r="H83"/>
  <c r="F83"/>
  <c r="E83"/>
  <c r="J83" s="1"/>
  <c r="B83"/>
  <c r="A83"/>
  <c r="W82"/>
  <c r="O82"/>
  <c r="I82"/>
  <c r="H82"/>
  <c r="F82"/>
  <c r="E82"/>
  <c r="J82" s="1"/>
  <c r="B82"/>
  <c r="A82"/>
  <c r="W81"/>
  <c r="O81"/>
  <c r="I81"/>
  <c r="H81"/>
  <c r="F81"/>
  <c r="E81"/>
  <c r="J81" s="1"/>
  <c r="B81"/>
  <c r="A81"/>
  <c r="W80"/>
  <c r="O80"/>
  <c r="I80"/>
  <c r="H80"/>
  <c r="F80"/>
  <c r="E80"/>
  <c r="J80" s="1"/>
  <c r="B80"/>
  <c r="A80"/>
  <c r="W79"/>
  <c r="O79"/>
  <c r="I79"/>
  <c r="H79"/>
  <c r="F79"/>
  <c r="E79"/>
  <c r="J79" s="1"/>
  <c r="B79"/>
  <c r="A79"/>
  <c r="W78"/>
  <c r="O78"/>
  <c r="I78"/>
  <c r="H78"/>
  <c r="F78"/>
  <c r="E78"/>
  <c r="J78" s="1"/>
  <c r="B78"/>
  <c r="A78"/>
  <c r="W77"/>
  <c r="O77"/>
  <c r="I77"/>
  <c r="H77"/>
  <c r="F77"/>
  <c r="E77"/>
  <c r="J77" s="1"/>
  <c r="B77"/>
  <c r="A77"/>
  <c r="W76"/>
  <c r="O76"/>
  <c r="I76"/>
  <c r="H76"/>
  <c r="F76"/>
  <c r="E76"/>
  <c r="J76" s="1"/>
  <c r="B76"/>
  <c r="A76"/>
  <c r="W75"/>
  <c r="O75"/>
  <c r="I75"/>
  <c r="H75"/>
  <c r="F75"/>
  <c r="E75"/>
  <c r="J75" s="1"/>
  <c r="B75"/>
  <c r="A75"/>
  <c r="W74"/>
  <c r="O74"/>
  <c r="I74"/>
  <c r="H74"/>
  <c r="F74"/>
  <c r="E74"/>
  <c r="J74" s="1"/>
  <c r="B74"/>
  <c r="A74"/>
  <c r="W73"/>
  <c r="O73"/>
  <c r="I73"/>
  <c r="H73"/>
  <c r="F73"/>
  <c r="E73"/>
  <c r="J73" s="1"/>
  <c r="B73"/>
  <c r="A73"/>
  <c r="W72"/>
  <c r="O72"/>
  <c r="I72"/>
  <c r="H72"/>
  <c r="F72"/>
  <c r="E72"/>
  <c r="J72" s="1"/>
  <c r="B72"/>
  <c r="A72"/>
  <c r="W71"/>
  <c r="O71"/>
  <c r="I71"/>
  <c r="H71"/>
  <c r="F71"/>
  <c r="E71"/>
  <c r="J71" s="1"/>
  <c r="B71"/>
  <c r="A71"/>
  <c r="W70"/>
  <c r="O70"/>
  <c r="I70"/>
  <c r="H70"/>
  <c r="F70"/>
  <c r="E70"/>
  <c r="J70" s="1"/>
  <c r="B70"/>
  <c r="A70"/>
  <c r="W69"/>
  <c r="O69"/>
  <c r="I69"/>
  <c r="H69"/>
  <c r="F69"/>
  <c r="E69"/>
  <c r="J69" s="1"/>
  <c r="B69"/>
  <c r="A69"/>
  <c r="W68"/>
  <c r="O68"/>
  <c r="I68"/>
  <c r="H68"/>
  <c r="F68"/>
  <c r="E68"/>
  <c r="J68" s="1"/>
  <c r="B68"/>
  <c r="A68"/>
  <c r="W67"/>
  <c r="O67"/>
  <c r="I67"/>
  <c r="H67"/>
  <c r="F67"/>
  <c r="E67"/>
  <c r="J67" s="1"/>
  <c r="B67"/>
  <c r="A67"/>
  <c r="W66"/>
  <c r="O66"/>
  <c r="I66"/>
  <c r="H66"/>
  <c r="F66"/>
  <c r="E66"/>
  <c r="J66" s="1"/>
  <c r="B66"/>
  <c r="A66"/>
  <c r="W65"/>
  <c r="O65"/>
  <c r="I65"/>
  <c r="H65"/>
  <c r="F65"/>
  <c r="E65"/>
  <c r="J65" s="1"/>
  <c r="B65"/>
  <c r="A65"/>
  <c r="W64"/>
  <c r="O64"/>
  <c r="I64"/>
  <c r="H64"/>
  <c r="F64"/>
  <c r="E64"/>
  <c r="J64" s="1"/>
  <c r="B64"/>
  <c r="A64"/>
  <c r="W63"/>
  <c r="O63"/>
  <c r="I63"/>
  <c r="H63"/>
  <c r="F63"/>
  <c r="E63"/>
  <c r="J63" s="1"/>
  <c r="B63"/>
  <c r="A63"/>
  <c r="W62"/>
  <c r="O62"/>
  <c r="I62"/>
  <c r="H62"/>
  <c r="F62"/>
  <c r="E62"/>
  <c r="J62" s="1"/>
  <c r="B62"/>
  <c r="A62"/>
  <c r="W61"/>
  <c r="O61"/>
  <c r="I61"/>
  <c r="H61"/>
  <c r="F61"/>
  <c r="E61"/>
  <c r="J61" s="1"/>
  <c r="B61"/>
  <c r="A61"/>
  <c r="W60"/>
  <c r="O60"/>
  <c r="I60"/>
  <c r="H60"/>
  <c r="F60"/>
  <c r="E60"/>
  <c r="J60" s="1"/>
  <c r="B60"/>
  <c r="A60"/>
  <c r="W59"/>
  <c r="O59"/>
  <c r="I59"/>
  <c r="H59"/>
  <c r="F59"/>
  <c r="E59"/>
  <c r="J59" s="1"/>
  <c r="B59"/>
  <c r="A59"/>
  <c r="W58"/>
  <c r="O58"/>
  <c r="I58"/>
  <c r="H58"/>
  <c r="F58"/>
  <c r="E58"/>
  <c r="J58" s="1"/>
  <c r="B58"/>
  <c r="A58"/>
  <c r="W57"/>
  <c r="O57"/>
  <c r="I57"/>
  <c r="H57"/>
  <c r="F57"/>
  <c r="E57"/>
  <c r="J57" s="1"/>
  <c r="B57"/>
  <c r="A57"/>
  <c r="W56"/>
  <c r="O56"/>
  <c r="I56"/>
  <c r="H56"/>
  <c r="F56"/>
  <c r="E56"/>
  <c r="J56" s="1"/>
  <c r="B56"/>
  <c r="A56"/>
  <c r="W55"/>
  <c r="O55"/>
  <c r="I55"/>
  <c r="H55"/>
  <c r="F55"/>
  <c r="E55"/>
  <c r="J55" s="1"/>
  <c r="B55"/>
  <c r="A55"/>
  <c r="W54"/>
  <c r="O54"/>
  <c r="I54"/>
  <c r="H54"/>
  <c r="F54"/>
  <c r="E54"/>
  <c r="J54" s="1"/>
  <c r="B54"/>
  <c r="A54"/>
  <c r="W53"/>
  <c r="O53"/>
  <c r="I53"/>
  <c r="H53"/>
  <c r="F53"/>
  <c r="E53"/>
  <c r="J53" s="1"/>
  <c r="B53"/>
  <c r="A53"/>
  <c r="W52"/>
  <c r="O52"/>
  <c r="I52"/>
  <c r="H52"/>
  <c r="F52"/>
  <c r="E52"/>
  <c r="J52" s="1"/>
  <c r="B52"/>
  <c r="A52"/>
  <c r="W51"/>
  <c r="O51"/>
  <c r="I51"/>
  <c r="H51"/>
  <c r="F51"/>
  <c r="E51"/>
  <c r="J51" s="1"/>
  <c r="B51"/>
  <c r="A51"/>
  <c r="W50"/>
  <c r="O50"/>
  <c r="I50"/>
  <c r="H50"/>
  <c r="F50"/>
  <c r="E50"/>
  <c r="J50" s="1"/>
  <c r="B50"/>
  <c r="A50"/>
  <c r="W49"/>
  <c r="O49"/>
  <c r="I49"/>
  <c r="H49"/>
  <c r="F49"/>
  <c r="E49"/>
  <c r="J49" s="1"/>
  <c r="B49"/>
  <c r="A49"/>
  <c r="W48"/>
  <c r="O48"/>
  <c r="I48"/>
  <c r="H48"/>
  <c r="F48"/>
  <c r="E48"/>
  <c r="J48" s="1"/>
  <c r="B48"/>
  <c r="A48"/>
  <c r="W47"/>
  <c r="O47"/>
  <c r="I47"/>
  <c r="H47"/>
  <c r="F47"/>
  <c r="E47"/>
  <c r="J47" s="1"/>
  <c r="B47"/>
  <c r="A47"/>
  <c r="W46"/>
  <c r="O46"/>
  <c r="I46"/>
  <c r="H46"/>
  <c r="F46"/>
  <c r="E46"/>
  <c r="J46" s="1"/>
  <c r="B46"/>
  <c r="A46"/>
  <c r="W45"/>
  <c r="O45"/>
  <c r="I45"/>
  <c r="H45"/>
  <c r="F45"/>
  <c r="E45"/>
  <c r="J45" s="1"/>
  <c r="B45"/>
  <c r="A45"/>
  <c r="W44"/>
  <c r="O44"/>
  <c r="I44"/>
  <c r="H44"/>
  <c r="F44"/>
  <c r="E44"/>
  <c r="J44" s="1"/>
  <c r="B44"/>
  <c r="A44"/>
  <c r="W43"/>
  <c r="I43"/>
  <c r="H43"/>
  <c r="F43"/>
  <c r="E43"/>
  <c r="J43" s="1"/>
  <c r="B43"/>
  <c r="A43"/>
  <c r="W42"/>
  <c r="O42"/>
  <c r="I42"/>
  <c r="H42"/>
  <c r="F42"/>
  <c r="E42"/>
  <c r="J42" s="1"/>
  <c r="B42"/>
  <c r="A42"/>
  <c r="W41"/>
  <c r="O41"/>
  <c r="I41"/>
  <c r="H41"/>
  <c r="F41"/>
  <c r="E41"/>
  <c r="J41" s="1"/>
  <c r="B41"/>
  <c r="A41"/>
  <c r="W40"/>
  <c r="O40"/>
  <c r="I40"/>
  <c r="H40"/>
  <c r="F40"/>
  <c r="E40"/>
  <c r="J40" s="1"/>
  <c r="B40"/>
  <c r="A40"/>
  <c r="W39"/>
  <c r="O39"/>
  <c r="I39"/>
  <c r="H39"/>
  <c r="F39"/>
  <c r="E39"/>
  <c r="J39" s="1"/>
  <c r="B39"/>
  <c r="A39"/>
  <c r="W38"/>
  <c r="O38"/>
  <c r="I38"/>
  <c r="H38"/>
  <c r="F38"/>
  <c r="E38"/>
  <c r="J38" s="1"/>
  <c r="B38"/>
  <c r="A38"/>
  <c r="W37"/>
  <c r="O37"/>
  <c r="I37"/>
  <c r="H37"/>
  <c r="F37"/>
  <c r="E37"/>
  <c r="J37" s="1"/>
  <c r="B37"/>
  <c r="A37"/>
  <c r="W36"/>
  <c r="O36"/>
  <c r="I36"/>
  <c r="H36"/>
  <c r="F36"/>
  <c r="E36"/>
  <c r="J36" s="1"/>
  <c r="B36"/>
  <c r="A36"/>
  <c r="O35"/>
  <c r="J35"/>
  <c r="I35"/>
  <c r="H35"/>
  <c r="F35"/>
  <c r="A35" s="1"/>
  <c r="E35"/>
  <c r="B35"/>
  <c r="W34"/>
  <c r="O34"/>
  <c r="J34"/>
  <c r="I34"/>
  <c r="H34"/>
  <c r="F34"/>
  <c r="A34" s="1"/>
  <c r="E34"/>
  <c r="B34"/>
  <c r="W33"/>
  <c r="O33"/>
  <c r="J33"/>
  <c r="I33"/>
  <c r="H33"/>
  <c r="F33"/>
  <c r="A33" s="1"/>
  <c r="E33"/>
  <c r="B33"/>
  <c r="W32"/>
  <c r="O32"/>
  <c r="J32"/>
  <c r="I32"/>
  <c r="H32"/>
  <c r="F32"/>
  <c r="A32" s="1"/>
  <c r="E32"/>
  <c r="B32"/>
  <c r="W31"/>
  <c r="O31"/>
  <c r="J31"/>
  <c r="I31"/>
  <c r="H31"/>
  <c r="F31"/>
  <c r="A31" s="1"/>
  <c r="E31"/>
  <c r="B31"/>
  <c r="W30"/>
  <c r="O30"/>
  <c r="J30"/>
  <c r="I30"/>
  <c r="H30"/>
  <c r="F30"/>
  <c r="A30" s="1"/>
  <c r="E30"/>
  <c r="B30"/>
  <c r="W29"/>
  <c r="O29"/>
  <c r="J29"/>
  <c r="I29"/>
  <c r="H29"/>
  <c r="F29"/>
  <c r="A29" s="1"/>
  <c r="E29"/>
  <c r="B29"/>
  <c r="W28"/>
  <c r="O28"/>
  <c r="J28"/>
  <c r="I28"/>
  <c r="H28"/>
  <c r="F28"/>
  <c r="A28" s="1"/>
  <c r="E28"/>
  <c r="B28"/>
  <c r="W27"/>
  <c r="O27"/>
  <c r="J27"/>
  <c r="I27"/>
  <c r="H27"/>
  <c r="F27"/>
  <c r="A27" s="1"/>
  <c r="E27"/>
  <c r="B27"/>
  <c r="CC26"/>
  <c r="CB26"/>
  <c r="W26"/>
  <c r="O26"/>
  <c r="I26"/>
  <c r="H26"/>
  <c r="B26"/>
  <c r="CC25"/>
  <c r="CB25"/>
  <c r="W25"/>
  <c r="O25"/>
  <c r="I25"/>
  <c r="H25"/>
  <c r="B25"/>
  <c r="CC24"/>
  <c r="CB24"/>
  <c r="W24"/>
  <c r="O24"/>
  <c r="I24"/>
  <c r="H24"/>
  <c r="B24"/>
  <c r="CC23"/>
  <c r="CB23"/>
  <c r="W23"/>
  <c r="O23"/>
  <c r="I23"/>
  <c r="H23"/>
  <c r="B23"/>
  <c r="CC22"/>
  <c r="CB22"/>
  <c r="W22"/>
  <c r="O22"/>
  <c r="I22"/>
  <c r="H22"/>
  <c r="B22"/>
  <c r="CC21"/>
  <c r="CB21"/>
  <c r="W21"/>
  <c r="O21"/>
  <c r="I21"/>
  <c r="H21"/>
  <c r="B21"/>
  <c r="CC20"/>
  <c r="CB20"/>
  <c r="W20"/>
  <c r="O20"/>
  <c r="I20"/>
  <c r="H20"/>
  <c r="B20"/>
  <c r="CC19"/>
  <c r="CB19"/>
  <c r="W19"/>
  <c r="O19"/>
  <c r="I19"/>
  <c r="H19"/>
  <c r="B19"/>
  <c r="CC18"/>
  <c r="CB18"/>
  <c r="W18"/>
  <c r="O18"/>
  <c r="I18"/>
  <c r="H18"/>
  <c r="B18"/>
  <c r="CC17"/>
  <c r="CB17"/>
  <c r="W17"/>
  <c r="O17"/>
  <c r="I17"/>
  <c r="H17"/>
  <c r="E17"/>
  <c r="J17" s="1"/>
  <c r="B17"/>
  <c r="A17"/>
  <c r="CC16"/>
  <c r="CB16"/>
  <c r="J16"/>
  <c r="F16"/>
  <c r="E16"/>
  <c r="D16"/>
  <c r="C16"/>
  <c r="C35" s="1"/>
  <c r="G35" s="1"/>
  <c r="B16"/>
  <c r="H16" s="1"/>
  <c r="A16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D11"/>
  <c r="B11"/>
  <c r="C11" s="1"/>
  <c r="Q7"/>
  <c r="N7"/>
  <c r="C3" s="1"/>
  <c r="F7"/>
  <c r="E7"/>
  <c r="C7"/>
  <c r="B3"/>
  <c r="A3"/>
  <c r="C17" l="1"/>
  <c r="G17" s="1"/>
  <c r="E18"/>
  <c r="AZ18"/>
  <c r="C36"/>
  <c r="G36" s="1"/>
  <c r="C37"/>
  <c r="G37" s="1"/>
  <c r="C38"/>
  <c r="G38" s="1"/>
  <c r="C39"/>
  <c r="G39" s="1"/>
  <c r="C40"/>
  <c r="G40" s="1"/>
  <c r="C41"/>
  <c r="G41" s="1"/>
  <c r="C42"/>
  <c r="G42" s="1"/>
  <c r="C43"/>
  <c r="G43" s="1"/>
  <c r="Q8"/>
  <c r="Q9" s="1"/>
  <c r="G16"/>
  <c r="D7"/>
  <c r="P7"/>
  <c r="B7" s="1"/>
  <c r="I16"/>
  <c r="E3" s="1"/>
  <c r="AZ16"/>
  <c r="F17"/>
  <c r="E19"/>
  <c r="C20"/>
  <c r="G20" s="1"/>
  <c r="C22"/>
  <c r="G22" s="1"/>
  <c r="C24"/>
  <c r="G24" s="1"/>
  <c r="C26"/>
  <c r="G26" s="1"/>
  <c r="C44"/>
  <c r="G44" s="1"/>
  <c r="C45"/>
  <c r="G45" s="1"/>
  <c r="C46"/>
  <c r="G46" s="1"/>
  <c r="C47"/>
  <c r="G47" s="1"/>
  <c r="C48"/>
  <c r="G48" s="1"/>
  <c r="C49"/>
  <c r="G49" s="1"/>
  <c r="C50"/>
  <c r="G50" s="1"/>
  <c r="C51"/>
  <c r="G51" s="1"/>
  <c r="C52"/>
  <c r="G52" s="1"/>
  <c r="C53"/>
  <c r="G53" s="1"/>
  <c r="C54"/>
  <c r="G54" s="1"/>
  <c r="C55"/>
  <c r="G55" s="1"/>
  <c r="C56"/>
  <c r="G56" s="1"/>
  <c r="C57"/>
  <c r="G57" s="1"/>
  <c r="C58"/>
  <c r="G58" s="1"/>
  <c r="C59"/>
  <c r="G59" s="1"/>
  <c r="C60"/>
  <c r="G60" s="1"/>
  <c r="C61"/>
  <c r="G61" s="1"/>
  <c r="C62"/>
  <c r="G62" s="1"/>
  <c r="C63"/>
  <c r="G63" s="1"/>
  <c r="C64"/>
  <c r="G64" s="1"/>
  <c r="C65"/>
  <c r="G65" s="1"/>
  <c r="C66"/>
  <c r="G66" s="1"/>
  <c r="C67"/>
  <c r="G67" s="1"/>
  <c r="C68"/>
  <c r="G68" s="1"/>
  <c r="C69"/>
  <c r="G69" s="1"/>
  <c r="C70"/>
  <c r="G70" s="1"/>
  <c r="C71"/>
  <c r="G71" s="1"/>
  <c r="C72"/>
  <c r="G72" s="1"/>
  <c r="C73"/>
  <c r="G73" s="1"/>
  <c r="C74"/>
  <c r="G74" s="1"/>
  <c r="C75"/>
  <c r="G75" s="1"/>
  <c r="C76"/>
  <c r="G76" s="1"/>
  <c r="C77"/>
  <c r="G77" s="1"/>
  <c r="C78"/>
  <c r="G78" s="1"/>
  <c r="C79"/>
  <c r="G79" s="1"/>
  <c r="C80"/>
  <c r="G80" s="1"/>
  <c r="C81"/>
  <c r="G81" s="1"/>
  <c r="C82"/>
  <c r="G82" s="1"/>
  <c r="C83"/>
  <c r="G83" s="1"/>
  <c r="C84"/>
  <c r="G84" s="1"/>
  <c r="C85"/>
  <c r="G85" s="1"/>
  <c r="C86"/>
  <c r="G86" s="1"/>
  <c r="C87"/>
  <c r="G87" s="1"/>
  <c r="C88"/>
  <c r="G88" s="1"/>
  <c r="C89"/>
  <c r="G89" s="1"/>
  <c r="C90"/>
  <c r="G90" s="1"/>
  <c r="C91"/>
  <c r="G91" s="1"/>
  <c r="C92"/>
  <c r="G92" s="1"/>
  <c r="C93"/>
  <c r="G93" s="1"/>
  <c r="C94"/>
  <c r="G94" s="1"/>
  <c r="C95"/>
  <c r="G95" s="1"/>
  <c r="C96"/>
  <c r="G96" s="1"/>
  <c r="C97"/>
  <c r="G97" s="1"/>
  <c r="C98"/>
  <c r="G98" s="1"/>
  <c r="C99"/>
  <c r="G99" s="1"/>
  <c r="C100"/>
  <c r="G100" s="1"/>
  <c r="C101"/>
  <c r="G101" s="1"/>
  <c r="C18"/>
  <c r="G18" s="1"/>
  <c r="R7"/>
  <c r="V7"/>
  <c r="C19"/>
  <c r="G19" s="1"/>
  <c r="C21"/>
  <c r="G21" s="1"/>
  <c r="C23"/>
  <c r="G23" s="1"/>
  <c r="C25"/>
  <c r="G25" s="1"/>
  <c r="C27"/>
  <c r="G27" s="1"/>
  <c r="C28"/>
  <c r="G28" s="1"/>
  <c r="C29"/>
  <c r="G29" s="1"/>
  <c r="C30"/>
  <c r="G30" s="1"/>
  <c r="C31"/>
  <c r="G31" s="1"/>
  <c r="C32"/>
  <c r="G32" s="1"/>
  <c r="C33"/>
  <c r="G33" s="1"/>
  <c r="C34"/>
  <c r="G34" s="1"/>
  <c r="Y9" l="1"/>
  <c r="U9"/>
  <c r="Z9"/>
  <c r="V9"/>
  <c r="R9"/>
  <c r="X9"/>
  <c r="T9"/>
  <c r="P9"/>
  <c r="B9" s="1"/>
  <c r="W9"/>
  <c r="S9"/>
  <c r="F19"/>
  <c r="A7"/>
  <c r="Y8"/>
  <c r="Z8"/>
  <c r="V8"/>
  <c r="R8"/>
  <c r="W8"/>
  <c r="S8"/>
  <c r="U8"/>
  <c r="X8"/>
  <c r="T8"/>
  <c r="P8"/>
  <c r="B8" s="1"/>
  <c r="F18"/>
  <c r="D17"/>
  <c r="W16"/>
  <c r="O16"/>
  <c r="J18"/>
  <c r="E20"/>
  <c r="A18"/>
  <c r="A19"/>
  <c r="J19"/>
  <c r="Q10"/>
  <c r="A20" l="1"/>
  <c r="J20"/>
  <c r="E21"/>
  <c r="D8"/>
  <c r="E8"/>
  <c r="A8"/>
  <c r="F8"/>
  <c r="C8"/>
  <c r="F20"/>
  <c r="D20" s="1"/>
  <c r="D18"/>
  <c r="E22"/>
  <c r="W10"/>
  <c r="S10"/>
  <c r="X10"/>
  <c r="T10"/>
  <c r="P10"/>
  <c r="B10" s="1"/>
  <c r="Y10"/>
  <c r="U10"/>
  <c r="Z10"/>
  <c r="V10"/>
  <c r="R10"/>
  <c r="D9"/>
  <c r="E9"/>
  <c r="A9"/>
  <c r="C9"/>
  <c r="F9"/>
  <c r="D19"/>
  <c r="C10" l="1"/>
  <c r="D10"/>
  <c r="F10"/>
  <c r="E10"/>
  <c r="A10"/>
  <c r="A22"/>
  <c r="J22"/>
  <c r="D21"/>
  <c r="A21"/>
  <c r="J21"/>
  <c r="E23"/>
  <c r="F21"/>
  <c r="F24" l="1"/>
  <c r="F23"/>
  <c r="F22"/>
  <c r="A23"/>
  <c r="J23"/>
  <c r="E24"/>
  <c r="F25" l="1"/>
  <c r="F26" s="1"/>
  <c r="D22"/>
  <c r="A24"/>
  <c r="J24"/>
  <c r="E25"/>
  <c r="D23" l="1"/>
  <c r="A25"/>
  <c r="J25"/>
  <c r="E26"/>
  <c r="A26" l="1"/>
  <c r="J26"/>
  <c r="D3" s="1"/>
  <c r="D24"/>
  <c r="D25" l="1"/>
  <c r="D26" s="1"/>
  <c r="D28" l="1"/>
  <c r="D30" s="1"/>
  <c r="D27"/>
  <c r="D29"/>
  <c r="D32" l="1"/>
  <c r="D31"/>
  <c r="D33"/>
  <c r="D34" s="1"/>
  <c r="D35" l="1"/>
  <c r="D37" s="1"/>
  <c r="D36"/>
  <c r="D38" l="1"/>
  <c r="D39"/>
  <c r="D40" l="1"/>
  <c r="D41" s="1"/>
  <c r="D42" l="1"/>
  <c r="D43" l="1"/>
  <c r="D44" l="1"/>
  <c r="D45" s="1"/>
  <c r="D46" l="1"/>
  <c r="D47" s="1"/>
  <c r="D49" l="1"/>
  <c r="D48"/>
  <c r="D50" l="1"/>
  <c r="D51" l="1"/>
  <c r="D52" l="1"/>
  <c r="D53" l="1"/>
  <c r="D54" l="1"/>
  <c r="D55" l="1"/>
  <c r="D56" l="1"/>
  <c r="D57" l="1"/>
  <c r="D58" l="1"/>
  <c r="D59" l="1"/>
  <c r="D60" l="1"/>
  <c r="D61" l="1"/>
  <c r="D62" l="1"/>
  <c r="D63" l="1"/>
  <c r="D64" l="1"/>
  <c r="D65" l="1"/>
  <c r="D66" l="1"/>
  <c r="D67" l="1"/>
  <c r="D68" l="1"/>
  <c r="D69" l="1"/>
  <c r="D70" l="1"/>
  <c r="D71" l="1"/>
  <c r="D72" l="1"/>
  <c r="D73" l="1"/>
  <c r="D74" l="1"/>
  <c r="D75" l="1"/>
  <c r="D76" l="1"/>
  <c r="D77" l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s="1"/>
  <c r="D93" s="1"/>
  <c r="D94" s="1"/>
  <c r="D95" s="1"/>
  <c r="D96" s="1"/>
  <c r="D97" s="1"/>
  <c r="D98" s="1"/>
  <c r="D99" s="1"/>
  <c r="D100" s="1"/>
  <c r="D101" s="1"/>
  <c r="S7" l="1"/>
  <c r="X7"/>
  <c r="T7"/>
  <c r="W7"/>
  <c r="Y7" s="1"/>
  <c r="U7" l="1"/>
  <c r="Z7" s="1"/>
</calcChain>
</file>

<file path=xl/comments1.xml><?xml version="1.0" encoding="utf-8"?>
<comments xmlns="http://schemas.openxmlformats.org/spreadsheetml/2006/main">
  <authors>
    <author>prastiana.dwi</author>
  </authors>
  <commentList>
    <comment ref="L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wajib diisi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Q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R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V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W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X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Z6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N9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diisi hanya untuk eksport</t>
        </r>
      </text>
    </comment>
    <comment ref="Q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  <comment ref="W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otomatis</t>
        </r>
      </text>
    </comment>
    <comment ref="Y15" authorId="0">
      <text>
        <r>
          <rPr>
            <b/>
            <sz val="8"/>
            <color indexed="81"/>
            <rFont val="Tahoma"/>
            <family val="2"/>
          </rPr>
          <t>prastiana.dwi:</t>
        </r>
        <r>
          <rPr>
            <sz val="8"/>
            <color indexed="81"/>
            <rFont val="Tahoma"/>
            <family val="2"/>
          </rPr>
          <t xml:space="preserve">
untuk sample qc mohon dicantumkan juga setelah pallet terakhir dlm satu WO</t>
        </r>
      </text>
    </comment>
  </commentList>
</comments>
</file>

<file path=xl/sharedStrings.xml><?xml version="1.0" encoding="utf-8"?>
<sst xmlns="http://schemas.openxmlformats.org/spreadsheetml/2006/main" count="797" uniqueCount="123">
  <si>
    <t>Untuk Nama File &amp; Subject email</t>
  </si>
  <si>
    <t>CPP BRIX</t>
  </si>
  <si>
    <t>Date</t>
  </si>
  <si>
    <t>Produk</t>
  </si>
  <si>
    <t>Taken LOT</t>
  </si>
  <si>
    <t>BENAR</t>
  </si>
  <si>
    <t>CATATAN PROSES PACKING - RTD</t>
  </si>
  <si>
    <t>( C P P ) - T E T R A B R I X</t>
  </si>
  <si>
    <t>untuk list lot dan database 2</t>
  </si>
  <si>
    <t>ID</t>
  </si>
  <si>
    <t>No.</t>
  </si>
  <si>
    <t>Tgl</t>
  </si>
  <si>
    <t>WO</t>
  </si>
  <si>
    <t>Operator</t>
  </si>
  <si>
    <t>Tgl Packing</t>
  </si>
  <si>
    <t>Yield Produk :</t>
  </si>
  <si>
    <t>No. LOT A3</t>
  </si>
  <si>
    <t>∑ Box</t>
  </si>
  <si>
    <t>∑ Pak</t>
  </si>
  <si>
    <t>Total A3</t>
  </si>
  <si>
    <t>No. LOT TBA</t>
  </si>
  <si>
    <t>Total TBA</t>
  </si>
  <si>
    <t>Total Yield</t>
  </si>
  <si>
    <t>Menu</t>
  </si>
  <si>
    <t>Operator / Petugas</t>
  </si>
  <si>
    <t>Awang Sunarwan</t>
  </si>
  <si>
    <t>Kategori :</t>
  </si>
  <si>
    <t>Lokal</t>
  </si>
  <si>
    <t>TANGGAL MIXING</t>
  </si>
  <si>
    <t xml:space="preserve"> JENIS PRODUK</t>
  </si>
  <si>
    <t>NO. WO</t>
  </si>
  <si>
    <t>Mesin Packing : A3</t>
  </si>
  <si>
    <t>KETERANGAN</t>
  </si>
  <si>
    <t>Mesin Packing : TBA</t>
  </si>
  <si>
    <t>untuk database 1</t>
  </si>
  <si>
    <t>KODE BOX</t>
  </si>
  <si>
    <t>JAM FILLING</t>
  </si>
  <si>
    <t>JUMLAH (SATUAN)</t>
  </si>
  <si>
    <t>buat release online (Paula)</t>
  </si>
  <si>
    <t>Tgl Mixing</t>
  </si>
  <si>
    <t>Tgl Exp</t>
  </si>
  <si>
    <t>Xcheck 1</t>
  </si>
  <si>
    <t>Xcheck 2</t>
  </si>
  <si>
    <t>Taken</t>
  </si>
  <si>
    <t>Exp. DATE</t>
  </si>
  <si>
    <t>No. LOT</t>
  </si>
  <si>
    <t>No. PALET</t>
  </si>
  <si>
    <t>START</t>
  </si>
  <si>
    <t>END</t>
  </si>
  <si>
    <t>BOX</t>
  </si>
  <si>
    <t>PAK</t>
  </si>
  <si>
    <t>Nama Produk</t>
  </si>
  <si>
    <t>KET</t>
  </si>
  <si>
    <t>No. WO</t>
  </si>
  <si>
    <t>Kode Oracle</t>
  </si>
  <si>
    <t>Tanggal Mixing</t>
  </si>
  <si>
    <t>jam selesai a3</t>
  </si>
  <si>
    <t>jam selesai tba</t>
  </si>
  <si>
    <t>tanggal_selesai_a3</t>
  </si>
  <si>
    <t>tanggal_selesai_tba</t>
  </si>
  <si>
    <t>mesin filling a3</t>
  </si>
  <si>
    <t>mesin filling tba</t>
  </si>
  <si>
    <t>a3</t>
  </si>
  <si>
    <t>tba</t>
  </si>
  <si>
    <t>jam awal a3</t>
  </si>
  <si>
    <t>jam awal tba</t>
  </si>
  <si>
    <t>tanggal_awal_a3</t>
  </si>
  <si>
    <t>tanggal_awal_tba</t>
  </si>
  <si>
    <t>WRP ON THE GO CHOCOLATE 24PX200ML</t>
  </si>
  <si>
    <t>G1904250001</t>
  </si>
  <si>
    <t>TB0423A</t>
  </si>
  <si>
    <t>P01</t>
  </si>
  <si>
    <t>TC0423A</t>
  </si>
  <si>
    <t>A3</t>
  </si>
  <si>
    <t>TBA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</si>
  <si>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</si>
  <si>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</si>
  <si>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</si>
  <si>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</si>
  <si>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</si>
  <si>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</si>
  <si>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</si>
  <si>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</si>
  <si>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</si>
  <si>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</si>
  <si>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/>
  </si>
  <si>
    <t>:</t>
  </si>
  <si>
    <t xml:space="preserve">  </t>
  </si>
  <si>
    <t>no_wo</t>
  </si>
  <si>
    <t>kode_oracle</t>
  </si>
  <si>
    <t>tanggal_filling_packing</t>
  </si>
  <si>
    <t>tanggal_selesai_filling</t>
  </si>
  <si>
    <t>mesin_filling</t>
  </si>
  <si>
    <t>expired_date</t>
  </si>
  <si>
    <t>no_lot</t>
  </si>
  <si>
    <t>palet</t>
  </si>
  <si>
    <t>start</t>
  </si>
  <si>
    <t>end</t>
  </si>
  <si>
    <t>box</t>
  </si>
  <si>
    <t>pak</t>
  </si>
  <si>
    <t>keterangan</t>
  </si>
  <si>
    <t>nomor wo produk</t>
  </si>
  <si>
    <t>kode produk</t>
  </si>
  <si>
    <t>tanggal mixing</t>
  </si>
  <si>
    <t>tgl selesai</t>
  </si>
  <si>
    <t>A3/TBA/TPA</t>
  </si>
  <si>
    <t>tanggal expired</t>
  </si>
  <si>
    <t>nomor lot</t>
  </si>
  <si>
    <t>nomot palet</t>
  </si>
  <si>
    <t>jam:menit:detik</t>
  </si>
  <si>
    <t>jumlahbox</t>
  </si>
  <si>
    <t>jumlah pak</t>
  </si>
  <si>
    <t>G1904708003</t>
  </si>
  <si>
    <t>TPA</t>
  </si>
  <si>
    <t>TA0422B</t>
  </si>
  <si>
    <t>Trouble print pack / hitachi</t>
  </si>
  <si>
    <t>P12</t>
  </si>
  <si>
    <t>P13</t>
  </si>
  <si>
    <t>P14</t>
  </si>
  <si>
    <t>P15</t>
  </si>
  <si>
    <t>P16</t>
  </si>
  <si>
    <t>P17</t>
  </si>
  <si>
    <t>print ulang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</si>
</sst>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164" formatCode="dd\-mm\-yy"/>
    <numFmt numFmtId="165" formatCode="[$-409]d\-mmm\-yy;@"/>
    <numFmt numFmtId="166" formatCode="dd\ mm\ yy"/>
    <numFmt numFmtId="167" formatCode="h:mm:ss;@"/>
    <numFmt numFmtId="168" formatCode="yyyy\-mmm\-dd\ hh:mm:ss"/>
    <numFmt numFmtId="169" formatCode="dd\-mmm\-yy\ hh:mm:ss"/>
    <numFmt numFmtId="170" formatCode="hh:mm:ss"/>
  </numFmts>
  <fonts count="3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i/>
      <sz val="18"/>
      <color theme="6" tint="-0.499984740745262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i/>
      <sz val="16"/>
      <color rgb="FF0000FF"/>
      <name val="Calibri"/>
      <family val="2"/>
    </font>
    <font>
      <b/>
      <i/>
      <sz val="16"/>
      <color theme="0"/>
      <name val="Calibri"/>
      <family val="2"/>
    </font>
    <font>
      <b/>
      <sz val="16"/>
      <color theme="0"/>
      <name val="Calibri"/>
      <family val="2"/>
    </font>
    <font>
      <b/>
      <i/>
      <sz val="12"/>
      <color theme="6" tint="-0.499984740745262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2"/>
      <color theme="6" tint="-0.499984740745262"/>
      <name val="Calibri"/>
      <family val="2"/>
    </font>
    <font>
      <b/>
      <sz val="10"/>
      <name val="Calibri"/>
      <family val="2"/>
    </font>
    <font>
      <b/>
      <sz val="16"/>
      <color theme="6" tint="-0.499984740745262"/>
      <name val="Calibri"/>
      <family val="2"/>
    </font>
    <font>
      <b/>
      <i/>
      <sz val="11"/>
      <name val="Calibri"/>
      <family val="2"/>
    </font>
    <font>
      <sz val="12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b/>
      <sz val="16"/>
      <color rgb="FF0000FF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0"/>
      <color theme="6" tint="-0.499984740745262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5" tint="-0.249977111117893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gray125">
        <fgColor theme="9" tint="-0.49998474074526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3" fillId="0" borderId="0"/>
    <xf numFmtId="0" fontId="3" fillId="0" borderId="0"/>
    <xf numFmtId="0" fontId="3" fillId="0" borderId="0"/>
    <xf numFmtId="170" fontId="30" fillId="0" borderId="0"/>
    <xf numFmtId="0" fontId="3" fillId="0" borderId="0"/>
    <xf numFmtId="0" fontId="31" fillId="0" borderId="0"/>
    <xf numFmtId="0" fontId="3" fillId="0" borderId="0"/>
    <xf numFmtId="0" fontId="1" fillId="0" borderId="0"/>
  </cellStyleXfs>
  <cellXfs count="196">
    <xf numFmtId="0" fontId="0" fillId="0" borderId="0" xfId="0"/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164" fontId="7" fillId="0" borderId="1" xfId="0" applyNumberFormat="1" applyFont="1" applyBorder="1" applyAlignment="1" applyProtection="1">
      <alignment horizontal="center"/>
      <protection locked="0"/>
    </xf>
    <xf numFmtId="15" fontId="7" fillId="0" borderId="1" xfId="0" applyNumberFormat="1" applyFont="1" applyBorder="1" applyAlignment="1" applyProtection="1">
      <alignment horizontal="left"/>
      <protection locked="0"/>
    </xf>
    <xf numFmtId="1" fontId="7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12" fillId="0" borderId="2" xfId="0" applyFont="1" applyFill="1" applyBorder="1" applyAlignment="1" applyProtection="1">
      <alignment horizontal="center" vertical="center" wrapText="1"/>
      <protection locked="0"/>
    </xf>
    <xf numFmtId="165" fontId="14" fillId="0" borderId="3" xfId="1" applyNumberFormat="1" applyFont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/>
    </xf>
    <xf numFmtId="0" fontId="15" fillId="0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16" fillId="3" borderId="7" xfId="0" applyFont="1" applyFill="1" applyBorder="1" applyAlignment="1" applyProtection="1">
      <alignment horizontal="center"/>
    </xf>
    <xf numFmtId="0" fontId="16" fillId="4" borderId="7" xfId="0" applyFont="1" applyFill="1" applyBorder="1" applyAlignment="1" applyProtection="1">
      <alignment horizontal="center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left"/>
      <protection locked="0"/>
    </xf>
    <xf numFmtId="15" fontId="7" fillId="0" borderId="1" xfId="0" applyNumberFormat="1" applyFont="1" applyBorder="1" applyAlignment="1" applyProtection="1">
      <alignment horizontal="center"/>
      <protection locked="0"/>
    </xf>
    <xf numFmtId="0" fontId="17" fillId="6" borderId="11" xfId="0" applyFont="1" applyFill="1" applyBorder="1" applyProtection="1">
      <protection locked="0"/>
    </xf>
    <xf numFmtId="0" fontId="8" fillId="6" borderId="12" xfId="0" applyFont="1" applyFill="1" applyBorder="1" applyProtection="1">
      <protection locked="0"/>
    </xf>
    <xf numFmtId="0" fontId="18" fillId="0" borderId="8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1" fontId="19" fillId="0" borderId="13" xfId="0" applyNumberFormat="1" applyFont="1" applyBorder="1" applyAlignment="1" applyProtection="1">
      <alignment horizontal="center" vertical="center"/>
    </xf>
    <xf numFmtId="1" fontId="20" fillId="0" borderId="13" xfId="0" applyNumberFormat="1" applyFont="1" applyBorder="1" applyAlignment="1" applyProtection="1">
      <alignment horizontal="left" vertical="center"/>
    </xf>
    <xf numFmtId="41" fontId="19" fillId="0" borderId="14" xfId="0" applyNumberFormat="1" applyFont="1" applyBorder="1" applyAlignment="1" applyProtection="1">
      <alignment horizontal="center" vertical="center"/>
    </xf>
    <xf numFmtId="41" fontId="19" fillId="0" borderId="13" xfId="0" applyNumberFormat="1" applyFont="1" applyBorder="1" applyAlignment="1" applyProtection="1">
      <alignment horizontal="center" vertical="center"/>
    </xf>
    <xf numFmtId="0" fontId="6" fillId="5" borderId="15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 vertical="center"/>
      <protection locked="0"/>
    </xf>
    <xf numFmtId="0" fontId="8" fillId="4" borderId="16" xfId="0" applyFont="1" applyFill="1" applyBorder="1" applyProtection="1">
      <protection locked="0"/>
    </xf>
    <xf numFmtId="0" fontId="12" fillId="0" borderId="4" xfId="0" applyFont="1" applyFill="1" applyBorder="1" applyAlignment="1" applyProtection="1">
      <alignment horizontal="center" vertical="center" wrapText="1"/>
      <protection locked="0"/>
    </xf>
    <xf numFmtId="16" fontId="21" fillId="0" borderId="3" xfId="1" applyNumberFormat="1" applyFont="1" applyFill="1" applyBorder="1" applyAlignment="1" applyProtection="1">
      <alignment horizontal="center" vertical="center"/>
      <protection locked="0"/>
    </xf>
    <xf numFmtId="0" fontId="18" fillId="0" borderId="15" xfId="0" applyNumberFormat="1" applyFont="1" applyFill="1" applyBorder="1" applyAlignment="1" applyProtection="1">
      <alignment horizontal="center" vertical="center" wrapText="1"/>
    </xf>
    <xf numFmtId="0" fontId="18" fillId="0" borderId="16" xfId="0" applyNumberFormat="1" applyFont="1" applyFill="1" applyBorder="1" applyAlignment="1" applyProtection="1">
      <alignment horizontal="center" vertical="center" wrapText="1"/>
    </xf>
    <xf numFmtId="1" fontId="19" fillId="0" borderId="17" xfId="0" applyNumberFormat="1" applyFont="1" applyFill="1" applyBorder="1" applyAlignment="1" applyProtection="1">
      <alignment horizontal="center" vertical="center"/>
    </xf>
    <xf numFmtId="1" fontId="20" fillId="0" borderId="17" xfId="0" applyNumberFormat="1" applyFont="1" applyFill="1" applyBorder="1" applyAlignment="1" applyProtection="1">
      <alignment horizontal="left" vertical="center"/>
    </xf>
    <xf numFmtId="41" fontId="19" fillId="0" borderId="18" xfId="0" applyNumberFormat="1" applyFont="1" applyFill="1" applyBorder="1" applyAlignment="1" applyProtection="1">
      <alignment horizontal="center" vertical="center"/>
    </xf>
    <xf numFmtId="41" fontId="19" fillId="0" borderId="17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 wrapText="1"/>
      <protection locked="0"/>
    </xf>
    <xf numFmtId="0" fontId="21" fillId="0" borderId="3" xfId="1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>
      <alignment horizontal="center"/>
    </xf>
    <xf numFmtId="0" fontId="12" fillId="0" borderId="20" xfId="0" applyFont="1" applyFill="1" applyBorder="1" applyAlignment="1" applyProtection="1">
      <alignment horizontal="center" vertical="center" wrapText="1"/>
      <protection locked="0"/>
    </xf>
    <xf numFmtId="0" fontId="18" fillId="0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Fill="1" applyBorder="1" applyAlignment="1" applyProtection="1">
      <alignment horizontal="center" vertical="center" wrapText="1"/>
      <protection locked="0"/>
    </xf>
    <xf numFmtId="1" fontId="19" fillId="0" borderId="21" xfId="0" applyNumberFormat="1" applyFont="1" applyFill="1" applyBorder="1" applyAlignment="1" applyProtection="1">
      <alignment horizontal="center" vertical="center"/>
    </xf>
    <xf numFmtId="1" fontId="20" fillId="0" borderId="21" xfId="0" applyNumberFormat="1" applyFont="1" applyFill="1" applyBorder="1" applyAlignment="1" applyProtection="1">
      <alignment horizontal="left" vertical="center"/>
    </xf>
    <xf numFmtId="41" fontId="19" fillId="0" borderId="22" xfId="0" applyNumberFormat="1" applyFont="1" applyFill="1" applyBorder="1" applyAlignment="1" applyProtection="1">
      <alignment horizontal="center" vertical="center"/>
    </xf>
    <xf numFmtId="41" fontId="19" fillId="0" borderId="21" xfId="0" applyNumberFormat="1" applyFont="1" applyFill="1" applyBorder="1" applyAlignment="1" applyProtection="1">
      <alignment horizontal="center" vertical="center"/>
    </xf>
    <xf numFmtId="0" fontId="6" fillId="5" borderId="23" xfId="0" applyFont="1" applyFill="1" applyBorder="1" applyAlignment="1" applyProtection="1">
      <alignment horizontal="center" vertical="center"/>
      <protection locked="0"/>
    </xf>
    <xf numFmtId="0" fontId="9" fillId="4" borderId="24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Protection="1">
      <protection locked="0"/>
    </xf>
    <xf numFmtId="0" fontId="9" fillId="7" borderId="0" xfId="0" applyFont="1" applyFill="1" applyAlignment="1" applyProtection="1">
      <alignment horizontal="left" vertical="center"/>
      <protection locked="0"/>
    </xf>
    <xf numFmtId="0" fontId="9" fillId="7" borderId="0" xfId="0" applyFont="1" applyFill="1" applyAlignment="1" applyProtection="1">
      <alignment horizontal="center" vertical="center"/>
      <protection locked="0"/>
    </xf>
    <xf numFmtId="0" fontId="8" fillId="7" borderId="0" xfId="0" applyFont="1" applyFill="1" applyProtection="1">
      <protection locked="0"/>
    </xf>
    <xf numFmtId="41" fontId="19" fillId="7" borderId="9" xfId="0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Continuous"/>
      <protection locked="0"/>
    </xf>
    <xf numFmtId="0" fontId="8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Continuous"/>
      <protection locked="0"/>
    </xf>
    <xf numFmtId="0" fontId="11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centerContinuous"/>
      <protection locked="0"/>
    </xf>
    <xf numFmtId="0" fontId="8" fillId="0" borderId="0" xfId="0" applyFont="1" applyAlignment="1" applyProtection="1">
      <alignment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23" fillId="2" borderId="4" xfId="0" applyFont="1" applyFill="1" applyBorder="1" applyAlignment="1" applyProtection="1">
      <alignment horizontal="center" vertical="center" wrapText="1"/>
      <protection locked="0"/>
    </xf>
    <xf numFmtId="0" fontId="23" fillId="2" borderId="26" xfId="0" applyFont="1" applyFill="1" applyBorder="1" applyAlignment="1" applyProtection="1">
      <alignment horizontal="center" vertical="center" wrapText="1"/>
      <protection locked="0"/>
    </xf>
    <xf numFmtId="0" fontId="24" fillId="4" borderId="27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0" fontId="24" fillId="4" borderId="28" xfId="0" applyFont="1" applyFill="1" applyBorder="1" applyAlignment="1" applyProtection="1">
      <alignment horizontal="center" vertical="center" wrapText="1"/>
      <protection locked="0"/>
    </xf>
    <xf numFmtId="0" fontId="24" fillId="4" borderId="29" xfId="0" applyFont="1" applyFill="1" applyBorder="1" applyAlignment="1" applyProtection="1">
      <alignment horizontal="center" vertical="center" wrapText="1"/>
      <protection locked="0"/>
    </xf>
    <xf numFmtId="0" fontId="23" fillId="2" borderId="27" xfId="0" applyFont="1" applyFill="1" applyBorder="1" applyAlignment="1" applyProtection="1">
      <alignment horizontal="center" vertical="center" wrapText="1"/>
      <protection locked="0"/>
    </xf>
    <xf numFmtId="0" fontId="23" fillId="2" borderId="7" xfId="0" applyFont="1" applyFill="1" applyBorder="1" applyAlignment="1" applyProtection="1">
      <alignment horizontal="center" vertical="center" wrapText="1"/>
      <protection locked="0"/>
    </xf>
    <xf numFmtId="0" fontId="23" fillId="2" borderId="28" xfId="0" applyFont="1" applyFill="1" applyBorder="1" applyAlignment="1" applyProtection="1">
      <alignment horizontal="center" vertical="center" wrapText="1"/>
      <protection locked="0"/>
    </xf>
    <xf numFmtId="0" fontId="23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Continuous"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1" fontId="16" fillId="0" borderId="0" xfId="0" applyNumberFormat="1" applyFont="1" applyAlignment="1" applyProtection="1">
      <alignment horizontal="center" vertical="center"/>
      <protection locked="0"/>
    </xf>
    <xf numFmtId="0" fontId="23" fillId="2" borderId="19" xfId="0" applyFont="1" applyFill="1" applyBorder="1" applyAlignment="1" applyProtection="1">
      <alignment horizontal="center" vertical="center" wrapText="1"/>
      <protection locked="0"/>
    </xf>
    <xf numFmtId="0" fontId="23" fillId="2" borderId="30" xfId="0" applyFont="1" applyFill="1" applyBorder="1" applyAlignment="1" applyProtection="1">
      <alignment horizontal="center" vertical="center" wrapText="1"/>
      <protection locked="0"/>
    </xf>
    <xf numFmtId="0" fontId="24" fillId="4" borderId="31" xfId="0" applyFont="1" applyFill="1" applyBorder="1" applyAlignment="1" applyProtection="1">
      <alignment horizontal="center" vertical="center" wrapText="1"/>
      <protection locked="0"/>
    </xf>
    <xf numFmtId="0" fontId="24" fillId="4" borderId="32" xfId="0" applyFont="1" applyFill="1" applyBorder="1" applyAlignment="1" applyProtection="1">
      <alignment horizontal="center" vertical="center" wrapText="1"/>
      <protection locked="0"/>
    </xf>
    <xf numFmtId="0" fontId="24" fillId="4" borderId="33" xfId="0" applyFont="1" applyFill="1" applyBorder="1" applyAlignment="1" applyProtection="1">
      <alignment horizontal="center" vertical="center" wrapText="1"/>
      <protection locked="0"/>
    </xf>
    <xf numFmtId="0" fontId="24" fillId="4" borderId="34" xfId="0" applyFont="1" applyFill="1" applyBorder="1" applyAlignment="1" applyProtection="1">
      <alignment horizontal="center" vertical="center" wrapText="1"/>
      <protection locked="0"/>
    </xf>
    <xf numFmtId="0" fontId="23" fillId="2" borderId="31" xfId="0" applyFont="1" applyFill="1" applyBorder="1" applyAlignment="1" applyProtection="1">
      <alignment horizontal="center" vertical="center" wrapText="1"/>
      <protection locked="0"/>
    </xf>
    <xf numFmtId="0" fontId="23" fillId="2" borderId="32" xfId="0" applyFont="1" applyFill="1" applyBorder="1" applyAlignment="1" applyProtection="1">
      <alignment horizontal="center" vertical="center" wrapText="1"/>
      <protection locked="0"/>
    </xf>
    <xf numFmtId="0" fontId="23" fillId="2" borderId="33" xfId="0" applyFont="1" applyFill="1" applyBorder="1" applyAlignment="1" applyProtection="1">
      <alignment horizontal="center" vertical="center" wrapText="1"/>
      <protection locked="0"/>
    </xf>
    <xf numFmtId="0" fontId="23" fillId="2" borderId="34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Alignment="1" applyProtection="1">
      <alignment horizontal="centerContinuous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Protection="1">
      <protection locked="0"/>
    </xf>
    <xf numFmtId="0" fontId="24" fillId="0" borderId="0" xfId="0" applyFont="1" applyProtection="1">
      <protection locked="0"/>
    </xf>
    <xf numFmtId="21" fontId="16" fillId="0" borderId="0" xfId="0" applyNumberFormat="1" applyFont="1" applyProtection="1">
      <protection locked="0"/>
    </xf>
    <xf numFmtId="0" fontId="23" fillId="2" borderId="0" xfId="0" applyFont="1" applyFill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4" fillId="8" borderId="35" xfId="0" applyFont="1" applyFill="1" applyBorder="1" applyAlignment="1" applyProtection="1">
      <alignment horizontal="center" vertical="center" wrapText="1"/>
      <protection locked="0"/>
    </xf>
    <xf numFmtId="0" fontId="16" fillId="4" borderId="35" xfId="0" applyFont="1" applyFill="1" applyBorder="1" applyAlignment="1" applyProtection="1">
      <alignment horizontal="center" vertical="center" wrapText="1"/>
      <protection locked="0"/>
    </xf>
    <xf numFmtId="0" fontId="24" fillId="4" borderId="35" xfId="0" applyFont="1" applyFill="1" applyBorder="1" applyAlignment="1" applyProtection="1">
      <alignment horizontal="center" vertical="center" wrapText="1"/>
      <protection locked="0"/>
    </xf>
    <xf numFmtId="0" fontId="5" fillId="2" borderId="35" xfId="0" applyFont="1" applyFill="1" applyBorder="1" applyAlignment="1" applyProtection="1">
      <alignment horizontal="center" vertical="center" wrapText="1"/>
      <protection locked="0"/>
    </xf>
    <xf numFmtId="0" fontId="23" fillId="2" borderId="35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6" fillId="0" borderId="1" xfId="0" applyFont="1" applyBorder="1" applyAlignment="1" applyProtection="1">
      <alignment horizontal="center" vertical="center"/>
    </xf>
    <xf numFmtId="0" fontId="16" fillId="0" borderId="1" xfId="0" applyFont="1" applyBorder="1" applyProtection="1"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15" fontId="14" fillId="4" borderId="0" xfId="0" applyNumberFormat="1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left" vertical="center"/>
      <protection locked="0"/>
    </xf>
    <xf numFmtId="15" fontId="16" fillId="0" borderId="0" xfId="0" applyNumberFormat="1" applyFont="1" applyAlignment="1" applyProtection="1">
      <alignment horizontal="center" vertical="center"/>
      <protection locked="0"/>
    </xf>
    <xf numFmtId="1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6" fontId="4" fillId="3" borderId="1" xfId="0" applyNumberFormat="1" applyFont="1" applyFill="1" applyBorder="1" applyAlignment="1" applyProtection="1">
      <alignment horizontal="center" vertical="center"/>
    </xf>
    <xf numFmtId="0" fontId="4" fillId="0" borderId="1" xfId="2" applyFont="1" applyBorder="1" applyAlignment="1" applyProtection="1">
      <alignment horizontal="center" vertical="center"/>
      <protection locked="0"/>
    </xf>
    <xf numFmtId="21" fontId="4" fillId="0" borderId="1" xfId="2" applyNumberFormat="1" applyFont="1" applyBorder="1" applyAlignment="1" applyProtection="1">
      <alignment horizontal="center" vertical="center"/>
      <protection locked="0"/>
    </xf>
    <xf numFmtId="167" fontId="4" fillId="0" borderId="1" xfId="3" applyNumberFormat="1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center" vertical="center"/>
      <protection locked="0"/>
    </xf>
    <xf numFmtId="167" fontId="4" fillId="9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vertical="center"/>
    </xf>
    <xf numFmtId="15" fontId="14" fillId="4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168" fontId="4" fillId="0" borderId="1" xfId="2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left" vertical="top"/>
      <protection locked="0"/>
    </xf>
    <xf numFmtId="15" fontId="14" fillId="0" borderId="1" xfId="0" applyNumberFormat="1" applyFont="1" applyBorder="1" applyAlignment="1" applyProtection="1">
      <alignment horizontal="center" vertical="center"/>
      <protection locked="0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169" fontId="14" fillId="0" borderId="1" xfId="0" applyNumberFormat="1" applyFont="1" applyBorder="1" applyAlignment="1" applyProtection="1">
      <alignment horizontal="center" vertical="center"/>
      <protection locked="0"/>
    </xf>
    <xf numFmtId="1" fontId="16" fillId="0" borderId="1" xfId="0" applyNumberFormat="1" applyFont="1" applyBorder="1" applyProtection="1">
      <protection locked="0"/>
    </xf>
    <xf numFmtId="2" fontId="14" fillId="0" borderId="1" xfId="0" applyNumberFormat="1" applyFont="1" applyBorder="1" applyAlignment="1" applyProtection="1">
      <alignment horizontal="center" vertical="center"/>
    </xf>
    <xf numFmtId="169" fontId="14" fillId="0" borderId="1" xfId="0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15" fontId="1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7" fontId="4" fillId="0" borderId="1" xfId="4" applyNumberFormat="1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center" vertical="top"/>
      <protection locked="0"/>
    </xf>
    <xf numFmtId="0" fontId="4" fillId="0" borderId="1" xfId="3" applyFont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</xf>
    <xf numFmtId="167" fontId="4" fillId="0" borderId="1" xfId="2" applyNumberFormat="1" applyFont="1" applyBorder="1" applyAlignment="1" applyProtection="1">
      <alignment horizontal="center" vertical="center"/>
      <protection locked="0"/>
    </xf>
    <xf numFmtId="21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1" xfId="0" applyFont="1" applyBorder="1" applyAlignment="1" applyProtection="1">
      <alignment vertical="center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4" fillId="0" borderId="1" xfId="4" applyFont="1" applyBorder="1" applyAlignment="1" applyProtection="1">
      <alignment horizontal="center" vertical="center"/>
      <protection locked="0"/>
    </xf>
    <xf numFmtId="168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Protection="1">
      <protection locked="0"/>
    </xf>
    <xf numFmtId="0" fontId="4" fillId="0" borderId="1" xfId="0" applyFont="1" applyBorder="1" applyProtection="1">
      <protection locked="0"/>
    </xf>
    <xf numFmtId="21" fontId="4" fillId="0" borderId="1" xfId="3" applyNumberFormat="1" applyFont="1" applyBorder="1" applyAlignment="1" applyProtection="1">
      <alignment horizontal="center" vertical="center"/>
      <protection locked="0"/>
    </xf>
    <xf numFmtId="0" fontId="3" fillId="0" borderId="1" xfId="4" applyBorder="1" applyAlignment="1" applyProtection="1">
      <alignment horizontal="center" vertical="center"/>
      <protection locked="0"/>
    </xf>
    <xf numFmtId="46" fontId="4" fillId="0" borderId="1" xfId="2" applyNumberFormat="1" applyFont="1" applyBorder="1" applyAlignment="1" applyProtection="1">
      <alignment horizontal="center" vertical="center"/>
      <protection locked="0"/>
    </xf>
    <xf numFmtId="169" fontId="4" fillId="0" borderId="0" xfId="0" applyNumberFormat="1" applyFont="1" applyProtection="1">
      <protection locked="0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21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15" fontId="29" fillId="0" borderId="0" xfId="0" applyNumberFormat="1" applyFont="1" applyAlignment="1">
      <alignment horizontal="center"/>
    </xf>
    <xf numFmtId="165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0" fontId="29" fillId="0" borderId="0" xfId="0" applyFont="1"/>
    <xf numFmtId="21" fontId="2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0">
    <cellStyle name="Excel Built-in Normal" xfId="5"/>
    <cellStyle name="Normal" xfId="0" builtinId="0"/>
    <cellStyle name="Normal 10" xfId="1"/>
    <cellStyle name="Normal 2" xfId="6"/>
    <cellStyle name="Normal 2 2" xfId="2"/>
    <cellStyle name="Normal 2 3" xfId="3"/>
    <cellStyle name="Normal 24" xfId="7"/>
    <cellStyle name="Normal 3 2" xfId="8"/>
    <cellStyle name="Normal 3 3" xfId="4"/>
    <cellStyle name="Normal 4 11 3" xfId="9"/>
  </cellStyles>
  <dxfs count="181"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theme="9" tint="0.39994506668294322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  <color auto="1"/>
      </font>
      <fill>
        <gradientFill degree="90">
          <stop position="0">
            <color rgb="FFCCFF99"/>
          </stop>
          <stop position="1">
            <color rgb="FFFFFF66"/>
          </stop>
        </gradient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ForeColor" ax:value="16777215"/>
  <ax:ocxPr ax:name="BackColor" ax:value="0"/>
  <ax:ocxPr ax:name="Caption" ax:value="Back up"/>
  <ax:ocxPr ax:name="Size" ax:value="2408;1005"/>
  <ax:ocxPr ax:name="FontName" ax:value="Calibri"/>
  <ax:ocxPr ax:name="FontEffects" ax:value="1073741825"/>
  <ax:ocxPr ax:name="FontHeight" ax:value="315"/>
  <ax:ocxPr ax:name="FontCharSet" ax:value="0"/>
  <ax:ocxPr ax:name="FontPitchAndFamily" ax:value="2"/>
  <ax:ocxPr ax:name="ParagraphAlign" ax:value="3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Clear"/>
  <ax:ocxPr ax:name="Size" ax:value="2249;1164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BackColor" ax:value="8421631"/>
  <ax:ocxPr ax:name="Caption" ax:value="Upload"/>
  <ax:ocxPr ax:name="Size" ax:value="2302;1138"/>
  <ax:ocxPr ax:name="FontName" ax:value="Trebuchet MS"/>
  <ax:ocxPr ax:name="FontEffects" ax:value="1073741827"/>
  <ax:ocxPr ax:name="FontHeight" ax:value="285"/>
  <ax:ocxPr ax:name="FontCharSet" ax:value="0"/>
  <ax:ocxPr ax:name="FontPitchAndFamily" ax:value="2"/>
  <ax:ocxPr ax:name="ParagraphAlign" ax:value="3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reportportal/Reports/Pages/Report.aspx?ItemPath=/02.+PRODUCTION/Mampu+Telusur+Produk+Online+(MTOL)" TargetMode="Externa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47066</xdr:colOff>
      <xdr:row>1</xdr:row>
      <xdr:rowOff>12662</xdr:rowOff>
    </xdr:from>
    <xdr:to>
      <xdr:col>12</xdr:col>
      <xdr:colOff>906016</xdr:colOff>
      <xdr:row>1</xdr:row>
      <xdr:rowOff>194010</xdr:rowOff>
    </xdr:to>
    <xdr:sp macro="" textlink="">
      <xdr:nvSpPr>
        <xdr:cNvPr id="2" name="Tex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32791" y="69812"/>
          <a:ext cx="1706675" cy="18134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PT NUTRIFOOD INDONESIA</a:t>
          </a:r>
        </a:p>
      </xdr:txBody>
    </xdr:sp>
    <xdr:clientData/>
  </xdr:twoCellAnchor>
  <xdr:twoCellAnchor>
    <xdr:from>
      <xdr:col>26</xdr:col>
      <xdr:colOff>91337</xdr:colOff>
      <xdr:row>1</xdr:row>
      <xdr:rowOff>4269</xdr:rowOff>
    </xdr:from>
    <xdr:to>
      <xdr:col>29</xdr:col>
      <xdr:colOff>23180</xdr:colOff>
      <xdr:row>1</xdr:row>
      <xdr:rowOff>195718</xdr:rowOff>
    </xdr:to>
    <xdr:sp macro="" textlink="">
      <xdr:nvSpPr>
        <xdr:cNvPr id="3" name="Tex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3893062" y="61419"/>
          <a:ext cx="1713018" cy="1914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KODE FORM : F.P.6A</a:t>
          </a:r>
          <a:r>
            <a:rPr lang="id-ID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04</a:t>
          </a:r>
          <a:r>
            <a:rPr lang="en-US" sz="1000" b="1" i="0" strike="noStrike">
              <a:solidFill>
                <a:srgbClr val="000000"/>
              </a:solidFill>
              <a:latin typeface="Arial Narrow" pitchFamily="34" charset="0"/>
              <a:cs typeface="Times New Roman"/>
            </a:rPr>
            <a:t>2</a:t>
          </a:r>
        </a:p>
      </xdr:txBody>
    </xdr:sp>
    <xdr:clientData/>
  </xdr:twoCellAnchor>
  <xdr:twoCellAnchor>
    <xdr:from>
      <xdr:col>29</xdr:col>
      <xdr:colOff>25742</xdr:colOff>
      <xdr:row>7</xdr:row>
      <xdr:rowOff>64359</xdr:rowOff>
    </xdr:from>
    <xdr:to>
      <xdr:col>29</xdr:col>
      <xdr:colOff>836654</xdr:colOff>
      <xdr:row>8</xdr:row>
      <xdr:rowOff>205947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5608642" y="1150209"/>
          <a:ext cx="810912" cy="370188"/>
        </a:xfrm>
        <a:prstGeom prst="roundRect">
          <a:avLst/>
        </a:prstGeom>
        <a:solidFill>
          <a:srgbClr val="FFFF99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chemeClr val="accent5">
                  <a:lumMod val="50000"/>
                </a:schemeClr>
              </a:solidFill>
            </a:rPr>
            <a:t>MTOL</a:t>
          </a:r>
          <a:endParaRPr lang="en-US" sz="11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%20-%20FRC%20Dept\02.%20Packing\04.Data%202019\01.CPP\FORMPACKING2019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PPBRIX"/>
      <sheetName val="CPPPRISM"/>
      <sheetName val="DWP"/>
      <sheetName val="ListLot"/>
      <sheetName val="SAVECPP"/>
      <sheetName val="WO MTOL"/>
      <sheetName val="dsis"/>
      <sheetName val="COPY"/>
      <sheetName val="db1"/>
      <sheetName val="db2"/>
    </sheetNames>
    <sheetDataSet>
      <sheetData sheetId="0"/>
      <sheetData sheetId="1"/>
      <sheetData sheetId="2">
        <row r="11">
          <cell r="G11">
            <v>2</v>
          </cell>
          <cell r="H11" t="str">
            <v>G1904250001</v>
          </cell>
          <cell r="I11" t="str">
            <v>TB0423A</v>
          </cell>
          <cell r="M11">
            <v>3</v>
          </cell>
          <cell r="S11">
            <v>10</v>
          </cell>
        </row>
        <row r="12">
          <cell r="G12">
            <v>3</v>
          </cell>
          <cell r="H12" t="str">
            <v>G1904250001</v>
          </cell>
          <cell r="I12" t="str">
            <v>TC0423A</v>
          </cell>
          <cell r="L12">
            <v>3</v>
          </cell>
          <cell r="M12">
            <v>4</v>
          </cell>
        </row>
        <row r="13">
          <cell r="G13" t="str">
            <v/>
          </cell>
        </row>
        <row r="14">
          <cell r="G14" t="str">
            <v/>
          </cell>
        </row>
        <row r="15">
          <cell r="G15" t="str">
            <v/>
          </cell>
        </row>
        <row r="16">
          <cell r="G16" t="str">
            <v/>
          </cell>
        </row>
        <row r="17">
          <cell r="G17" t="str">
            <v/>
          </cell>
        </row>
        <row r="18">
          <cell r="G18" t="str">
            <v/>
          </cell>
        </row>
        <row r="19">
          <cell r="G19" t="str">
            <v/>
          </cell>
        </row>
        <row r="20">
          <cell r="G20" t="str">
            <v/>
          </cell>
        </row>
        <row r="21">
          <cell r="G21" t="str">
            <v/>
          </cell>
        </row>
        <row r="22">
          <cell r="G22" t="str">
            <v/>
          </cell>
        </row>
        <row r="23">
          <cell r="G23" t="str">
            <v/>
          </cell>
        </row>
        <row r="24">
          <cell r="G24" t="str">
            <v/>
          </cell>
        </row>
        <row r="25">
          <cell r="G25" t="str">
            <v/>
          </cell>
        </row>
      </sheetData>
      <sheetData sheetId="3">
        <row r="1">
          <cell r="F1" t="str">
            <v>No.LOT 1</v>
          </cell>
        </row>
        <row r="2">
          <cell r="F2" t="str">
            <v>TB0102A</v>
          </cell>
        </row>
        <row r="3">
          <cell r="F3" t="str">
            <v>TB0102A</v>
          </cell>
        </row>
        <row r="4">
          <cell r="F4" t="str">
            <v>TB0102A</v>
          </cell>
        </row>
        <row r="5">
          <cell r="F5" t="str">
            <v>TB0102A</v>
          </cell>
        </row>
        <row r="6">
          <cell r="F6" t="str">
            <v>TB0103A</v>
          </cell>
        </row>
        <row r="7">
          <cell r="F7" t="str">
            <v>TB0103A</v>
          </cell>
        </row>
        <row r="8">
          <cell r="F8" t="str">
            <v>TB0103A</v>
          </cell>
        </row>
        <row r="9">
          <cell r="F9" t="str">
            <v>TB0107A</v>
          </cell>
        </row>
        <row r="10">
          <cell r="F10" t="str">
            <v>TB0107A</v>
          </cell>
        </row>
        <row r="11">
          <cell r="F11" t="str">
            <v>TB0107A</v>
          </cell>
        </row>
        <row r="12">
          <cell r="F12" t="str">
            <v>TB0108A</v>
          </cell>
        </row>
        <row r="13">
          <cell r="F13" t="str">
            <v>TB0108A</v>
          </cell>
        </row>
        <row r="14">
          <cell r="F14" t="str">
            <v>TB0109A</v>
          </cell>
        </row>
        <row r="15">
          <cell r="F15" t="str">
            <v>TB0109A</v>
          </cell>
        </row>
        <row r="16">
          <cell r="F16" t="str">
            <v>TA0104A</v>
          </cell>
        </row>
        <row r="17">
          <cell r="F17" t="str">
            <v>TB0114A</v>
          </cell>
        </row>
        <row r="18">
          <cell r="F18" t="str">
            <v>TB0114B</v>
          </cell>
        </row>
        <row r="19">
          <cell r="F19" t="str">
            <v>TB0114B</v>
          </cell>
        </row>
        <row r="20">
          <cell r="F20" t="str">
            <v>TB0115A</v>
          </cell>
        </row>
        <row r="21">
          <cell r="F21" t="str">
            <v>TB0115A</v>
          </cell>
        </row>
        <row r="22">
          <cell r="F22" t="str">
            <v>TB0115A</v>
          </cell>
        </row>
        <row r="23">
          <cell r="F23" t="str">
            <v>TB0115B</v>
          </cell>
        </row>
        <row r="24">
          <cell r="F24" t="str">
            <v>TB0116A</v>
          </cell>
        </row>
        <row r="25">
          <cell r="F25" t="str">
            <v>TB0121A</v>
          </cell>
        </row>
        <row r="26">
          <cell r="F26" t="str">
            <v>TB0121B</v>
          </cell>
        </row>
        <row r="27">
          <cell r="F27" t="str">
            <v>TB0121B</v>
          </cell>
        </row>
        <row r="28">
          <cell r="F28" t="str">
            <v>TB0122A</v>
          </cell>
        </row>
        <row r="29">
          <cell r="F29" t="str">
            <v>TB0122A</v>
          </cell>
        </row>
        <row r="30">
          <cell r="F30" t="str">
            <v>TB0123A</v>
          </cell>
        </row>
        <row r="31">
          <cell r="F31" t="str">
            <v>TA0123B</v>
          </cell>
        </row>
        <row r="32">
          <cell r="F32" t="str">
            <v>TA0123B-T180</v>
          </cell>
        </row>
        <row r="33">
          <cell r="F33" t="str">
            <v>TB0207A</v>
          </cell>
        </row>
        <row r="34">
          <cell r="F34" t="str">
            <v>TB0208B</v>
          </cell>
        </row>
        <row r="35">
          <cell r="F35" t="str">
            <v>TA0208A</v>
          </cell>
        </row>
        <row r="36">
          <cell r="F36" t="str">
            <v>TB0209A</v>
          </cell>
        </row>
        <row r="37">
          <cell r="F37" t="str">
            <v>TB0211A</v>
          </cell>
        </row>
        <row r="38">
          <cell r="F38" t="str">
            <v>TB0211B</v>
          </cell>
        </row>
        <row r="39">
          <cell r="F39" t="str">
            <v>TB0211C</v>
          </cell>
        </row>
        <row r="40">
          <cell r="F40" t="str">
            <v>TA0212A</v>
          </cell>
        </row>
        <row r="41">
          <cell r="F41" t="str">
            <v>TA0212A</v>
          </cell>
        </row>
        <row r="42">
          <cell r="F42" t="str">
            <v>TB0213A</v>
          </cell>
        </row>
        <row r="43">
          <cell r="F43" t="str">
            <v>TB0213A</v>
          </cell>
        </row>
        <row r="44">
          <cell r="F44" t="str">
            <v>TB0214A</v>
          </cell>
        </row>
        <row r="45">
          <cell r="F45" t="str">
            <v>TB0218A</v>
          </cell>
        </row>
        <row r="46">
          <cell r="F46" t="str">
            <v>TA0218B</v>
          </cell>
        </row>
        <row r="47">
          <cell r="F47" t="str">
            <v>TA0218B</v>
          </cell>
        </row>
        <row r="48">
          <cell r="F48" t="str">
            <v>TB0303A</v>
          </cell>
        </row>
        <row r="49">
          <cell r="F49" t="str">
            <v>TB0303A</v>
          </cell>
        </row>
        <row r="50">
          <cell r="F50" t="str">
            <v>TB0303A</v>
          </cell>
        </row>
        <row r="51">
          <cell r="F51" t="str">
            <v>TB0304B</v>
          </cell>
        </row>
        <row r="52">
          <cell r="F52" t="str">
            <v>TA0304A</v>
          </cell>
        </row>
        <row r="53">
          <cell r="F53" t="str">
            <v>TA0304A</v>
          </cell>
        </row>
        <row r="54">
          <cell r="F54" t="str">
            <v>TB0311A</v>
          </cell>
        </row>
        <row r="55">
          <cell r="F55" t="str">
            <v>TB0312A</v>
          </cell>
        </row>
        <row r="56">
          <cell r="F56" t="str">
            <v>TB0312A</v>
          </cell>
        </row>
        <row r="57">
          <cell r="F57" t="str">
            <v>TA0312B</v>
          </cell>
        </row>
        <row r="58">
          <cell r="F58" t="str">
            <v>TB0312C</v>
          </cell>
        </row>
        <row r="59">
          <cell r="F59" t="str">
            <v>TB0313A</v>
          </cell>
        </row>
        <row r="60">
          <cell r="F60" t="str">
            <v>TB0313A</v>
          </cell>
        </row>
        <row r="61">
          <cell r="F61" t="str">
            <v>TB0318A</v>
          </cell>
        </row>
        <row r="62">
          <cell r="F62" t="str">
            <v>TB03196A</v>
          </cell>
        </row>
        <row r="63">
          <cell r="F63" t="str">
            <v>TB03196A</v>
          </cell>
        </row>
        <row r="64">
          <cell r="F64" t="str">
            <v>TB0319B</v>
          </cell>
        </row>
        <row r="65">
          <cell r="F65" t="str">
            <v>TB0320A</v>
          </cell>
        </row>
        <row r="66">
          <cell r="F66" t="str">
            <v>TB0320A</v>
          </cell>
        </row>
        <row r="67">
          <cell r="F67" t="str">
            <v>TA0320B</v>
          </cell>
        </row>
        <row r="68">
          <cell r="F68" t="str">
            <v>TB0401A</v>
          </cell>
        </row>
        <row r="69">
          <cell r="F69" t="str">
            <v>TB0401B</v>
          </cell>
        </row>
        <row r="70">
          <cell r="F70" t="str">
            <v>TB0401B</v>
          </cell>
        </row>
        <row r="71">
          <cell r="F71" t="str">
            <v>TB0402A</v>
          </cell>
        </row>
        <row r="72">
          <cell r="F72" t="str">
            <v>TB0404A</v>
          </cell>
        </row>
        <row r="73">
          <cell r="F73" t="str">
            <v>TB0404A</v>
          </cell>
        </row>
        <row r="74">
          <cell r="F74" t="str">
            <v>TB0405A</v>
          </cell>
        </row>
        <row r="75">
          <cell r="F75" t="str">
            <v>TB0405A</v>
          </cell>
        </row>
        <row r="76">
          <cell r="F76" t="str">
            <v>TB0405B</v>
          </cell>
        </row>
        <row r="77">
          <cell r="F77" t="str">
            <v>TB0407A</v>
          </cell>
        </row>
        <row r="78">
          <cell r="F78" t="str">
            <v>TB0407A</v>
          </cell>
        </row>
        <row r="79">
          <cell r="F79" t="str">
            <v>TB0407A</v>
          </cell>
        </row>
        <row r="80">
          <cell r="F80" t="str">
            <v>TB0408A</v>
          </cell>
        </row>
        <row r="81">
          <cell r="F81" t="str">
            <v>TB0408A</v>
          </cell>
        </row>
        <row r="82">
          <cell r="F82" t="str">
            <v>TB0409A</v>
          </cell>
        </row>
        <row r="83">
          <cell r="F83" t="str">
            <v>TB0409B</v>
          </cell>
        </row>
        <row r="84">
          <cell r="F84" t="str">
            <v>TB0410A</v>
          </cell>
        </row>
        <row r="85">
          <cell r="F85">
            <v>0</v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>TA0415B</v>
          </cell>
        </row>
        <row r="90">
          <cell r="F90" t="str">
            <v>TA0415B</v>
          </cell>
        </row>
        <row r="91">
          <cell r="F91" t="str">
            <v>TB0422A</v>
          </cell>
        </row>
        <row r="92">
          <cell r="F92" t="str">
            <v>TB0422A</v>
          </cell>
        </row>
        <row r="93">
          <cell r="F93" t="str">
            <v>TB0422A</v>
          </cell>
        </row>
        <row r="94">
          <cell r="F94" t="str">
            <v>TA0422B</v>
          </cell>
        </row>
        <row r="95">
          <cell r="F95" t="str">
            <v>TB0423A</v>
          </cell>
        </row>
      </sheetData>
      <sheetData sheetId="4"/>
      <sheetData sheetId="5"/>
      <sheetData sheetId="6">
        <row r="4">
          <cell r="F4" t="str">
            <v>Awang Sunarwan</v>
          </cell>
          <cell r="N4" t="str">
            <v>G1904250001</v>
          </cell>
          <cell r="Q4" t="str">
            <v>TB0423A</v>
          </cell>
        </row>
        <row r="5">
          <cell r="A5">
            <v>7200000</v>
          </cell>
          <cell r="B5" t="str">
            <v>YOBASE LOW FAT HB YOGURT</v>
          </cell>
          <cell r="C5" t="str">
            <v>YOBASE</v>
          </cell>
          <cell r="D5">
            <v>12</v>
          </cell>
          <cell r="F5" t="str">
            <v>R. Mulyana Adi Kusuma</v>
          </cell>
          <cell r="N5" t="str">
            <v/>
          </cell>
          <cell r="Q5" t="str">
            <v>TC0423A</v>
          </cell>
        </row>
        <row r="6">
          <cell r="A6">
            <v>7200004</v>
          </cell>
          <cell r="B6" t="str">
            <v>YOBASE LOW FAT HB YOGURT ORIGINAL</v>
          </cell>
          <cell r="C6" t="str">
            <v>YOBASE</v>
          </cell>
          <cell r="D6">
            <v>12</v>
          </cell>
          <cell r="F6" t="str">
            <v>M. Ade Rohmat</v>
          </cell>
          <cell r="N6" t="str">
            <v/>
          </cell>
          <cell r="Q6" t="str">
            <v/>
          </cell>
        </row>
        <row r="7">
          <cell r="A7">
            <v>7200002</v>
          </cell>
          <cell r="B7" t="str">
            <v>YOBASE HB YO</v>
          </cell>
          <cell r="C7" t="str">
            <v>YOBASE</v>
          </cell>
          <cell r="D7">
            <v>12</v>
          </cell>
          <cell r="F7" t="str">
            <v>Hendra Darusman</v>
          </cell>
          <cell r="N7" t="str">
            <v/>
          </cell>
          <cell r="Q7" t="str">
            <v/>
          </cell>
          <cell r="T7" t="str">
            <v>G1904250001</v>
          </cell>
          <cell r="U7" t="str">
            <v/>
          </cell>
        </row>
        <row r="8">
          <cell r="C8" t="str">
            <v>YOBASE</v>
          </cell>
          <cell r="D8">
            <v>12</v>
          </cell>
          <cell r="F8" t="str">
            <v>Sahroni</v>
          </cell>
          <cell r="N8" t="str">
            <v/>
          </cell>
          <cell r="Q8" t="str">
            <v/>
          </cell>
          <cell r="T8" t="str">
            <v>G1904250002</v>
          </cell>
          <cell r="U8" t="str">
            <v/>
          </cell>
        </row>
        <row r="9">
          <cell r="F9" t="str">
            <v>Feri Permana</v>
          </cell>
          <cell r="N9" t="str">
            <v/>
          </cell>
          <cell r="Q9" t="str">
            <v/>
          </cell>
          <cell r="S9" t="str">
            <v>COMPOUND THAI TEA LATTE</v>
          </cell>
          <cell r="T9" t="str">
            <v/>
          </cell>
          <cell r="U9" t="str">
            <v/>
          </cell>
        </row>
        <row r="10">
          <cell r="A10">
            <v>7300861</v>
          </cell>
          <cell r="B10" t="str">
            <v>HB GREEK CLASSIC 24PX200ML</v>
          </cell>
          <cell r="C10" t="str">
            <v>TPA</v>
          </cell>
          <cell r="D10">
            <v>6</v>
          </cell>
          <cell r="N10" t="str">
            <v/>
          </cell>
          <cell r="Q10" t="str">
            <v/>
          </cell>
          <cell r="S10" t="str">
            <v>HB GREEK CLASSIC 24PX200ML</v>
          </cell>
          <cell r="T10" t="str">
            <v/>
          </cell>
          <cell r="U10" t="str">
            <v/>
          </cell>
        </row>
        <row r="11">
          <cell r="A11">
            <v>7300751</v>
          </cell>
          <cell r="B11" t="str">
            <v>HB YOGURT DRINK LYCHEE SPINACH 24PX200ML</v>
          </cell>
          <cell r="C11" t="str">
            <v>TPA</v>
          </cell>
          <cell r="D11">
            <v>12</v>
          </cell>
          <cell r="N11" t="str">
            <v/>
          </cell>
          <cell r="Q11" t="str">
            <v/>
          </cell>
          <cell r="S11" t="str">
            <v>HB YO YOGURT DRINK KIDS BANANA BERRIES BROCCOLI 24PX200ML</v>
          </cell>
          <cell r="T11" t="str">
            <v/>
          </cell>
          <cell r="U11" t="str">
            <v/>
          </cell>
        </row>
        <row r="12">
          <cell r="A12">
            <v>7300721</v>
          </cell>
          <cell r="B12" t="str">
            <v>HB YOGURT DRINK RASPBERRY PUMPKIN 24PX200ML</v>
          </cell>
          <cell r="C12" t="str">
            <v>TPA</v>
          </cell>
          <cell r="D12">
            <v>12</v>
          </cell>
          <cell r="Q12" t="str">
            <v/>
          </cell>
          <cell r="S12" t="str">
            <v>HB YOGURUTO DRINK BLACKCURRANT 24P X 200ML - PROJECT GUNDAM</v>
          </cell>
          <cell r="T12" t="str">
            <v/>
          </cell>
          <cell r="U12" t="str">
            <v/>
          </cell>
        </row>
        <row r="13">
          <cell r="C13" t="str">
            <v>TPA</v>
          </cell>
          <cell r="D13">
            <v>12</v>
          </cell>
          <cell r="Q13" t="str">
            <v/>
          </cell>
          <cell r="S13" t="str">
            <v>HB YOGURUTO DRINK STRAWBERRY 24P X 200ML - PROJECT GUNDAM</v>
          </cell>
          <cell r="T13" t="str">
            <v/>
          </cell>
          <cell r="U13" t="str">
            <v/>
          </cell>
        </row>
        <row r="14">
          <cell r="C14" t="str">
            <v>TPA</v>
          </cell>
          <cell r="D14">
            <v>12</v>
          </cell>
          <cell r="Q14" t="str">
            <v/>
          </cell>
          <cell r="S14" t="str">
            <v>HB YOGURUTO DRINK WHOLESOME ORIGINAL 24P X 200ML - PROJECT GUNDAM</v>
          </cell>
          <cell r="T14" t="str">
            <v/>
          </cell>
          <cell r="U14" t="str">
            <v/>
          </cell>
        </row>
        <row r="15">
          <cell r="Q15" t="str">
            <v/>
          </cell>
          <cell r="S15" t="str">
            <v>HILO SCHOOL RTD COKLAT 24PX200ML</v>
          </cell>
          <cell r="T15" t="str">
            <v/>
          </cell>
          <cell r="U15" t="str">
            <v/>
          </cell>
        </row>
        <row r="16">
          <cell r="A16">
            <v>2101461</v>
          </cell>
          <cell r="B16" t="str">
            <v>HILO TEEN RTD COKLAT 200ML</v>
          </cell>
          <cell r="C16" t="str">
            <v>A3TBA</v>
          </cell>
          <cell r="D16">
            <v>12</v>
          </cell>
          <cell r="Q16" t="str">
            <v/>
          </cell>
          <cell r="S16" t="str">
            <v>HILO SCHOOL RTD VEGIBERI 24PX200ML</v>
          </cell>
        </row>
        <row r="17">
          <cell r="A17">
            <v>2101656</v>
          </cell>
          <cell r="B17" t="str">
            <v>HILO TEEN RTD COFFEE TIRAMISU 24PX200ML</v>
          </cell>
          <cell r="C17" t="str">
            <v>A3TBA</v>
          </cell>
          <cell r="D17">
            <v>12</v>
          </cell>
          <cell r="Q17" t="str">
            <v/>
          </cell>
          <cell r="S17" t="str">
            <v>HILO TEEN RTD COFFEE TIRAMISU 24PX200ML</v>
          </cell>
        </row>
        <row r="18">
          <cell r="A18">
            <v>21014281</v>
          </cell>
          <cell r="B18" t="str">
            <v>HILO SCHOOL RTD VEGIBERI 24PX200ML</v>
          </cell>
          <cell r="C18" t="str">
            <v>A3TBA</v>
          </cell>
          <cell r="D18">
            <v>12</v>
          </cell>
          <cell r="Q18" t="str">
            <v/>
          </cell>
          <cell r="S18" t="str">
            <v>HILO TEEN RTD COKLAT 200ML</v>
          </cell>
        </row>
        <row r="19">
          <cell r="A19">
            <v>2101492</v>
          </cell>
          <cell r="B19" t="str">
            <v>HILO SCHOOL RTD COKLAT 24PX200ML</v>
          </cell>
          <cell r="C19" t="str">
            <v>A3TBA</v>
          </cell>
          <cell r="D19">
            <v>12</v>
          </cell>
          <cell r="S19" t="str">
            <v>L-MEN RTD HIGH PROTEIN 2GO CHOCOLATE 24PX200ML</v>
          </cell>
        </row>
        <row r="20">
          <cell r="A20">
            <v>2205050</v>
          </cell>
          <cell r="B20" t="str">
            <v>WRP ON THE GO COFFEE 24PX200ML</v>
          </cell>
          <cell r="C20" t="str">
            <v>A3TBA</v>
          </cell>
          <cell r="D20">
            <v>12</v>
          </cell>
          <cell r="S20" t="str">
            <v>WRP ON THE GO CHOCOLATE 24PX200ML</v>
          </cell>
        </row>
        <row r="21">
          <cell r="A21">
            <v>2205051</v>
          </cell>
          <cell r="B21" t="str">
            <v>WRP ON THE GO CHOCOLATE 24PX200ML</v>
          </cell>
          <cell r="C21" t="str">
            <v>A3TBA</v>
          </cell>
          <cell r="D21">
            <v>14</v>
          </cell>
          <cell r="S21" t="str">
            <v/>
          </cell>
        </row>
        <row r="22">
          <cell r="A22">
            <v>22050281</v>
          </cell>
          <cell r="B22" t="str">
            <v>WRP ON THE GO STRAWBERRY 24PX200ML</v>
          </cell>
          <cell r="C22" t="str">
            <v>A3TBA</v>
          </cell>
          <cell r="D22">
            <v>12</v>
          </cell>
          <cell r="S22" t="str">
            <v/>
          </cell>
        </row>
        <row r="23">
          <cell r="A23">
            <v>2205000</v>
          </cell>
          <cell r="B23" t="str">
            <v>WRP ON THE GO ORIGINAL 24PX200ML</v>
          </cell>
          <cell r="C23" t="str">
            <v>A3TBA</v>
          </cell>
          <cell r="D23">
            <v>12</v>
          </cell>
          <cell r="S23" t="str">
            <v/>
          </cell>
        </row>
        <row r="24">
          <cell r="A24">
            <v>2307061250</v>
          </cell>
          <cell r="B24" t="str">
            <v>L-MEN RTD HIGH PROTEIN 2GO CHOCOLATE 24PX200ML</v>
          </cell>
          <cell r="C24" t="str">
            <v>A3TBA</v>
          </cell>
          <cell r="D24">
            <v>12</v>
          </cell>
          <cell r="S24" t="str">
            <v/>
          </cell>
        </row>
        <row r="25">
          <cell r="A25">
            <v>2307061250</v>
          </cell>
          <cell r="B25" t="str">
            <v>L-MEN HI PROTEIN RTD CHOCOLATE 12D x 400ML</v>
          </cell>
          <cell r="C25" t="str">
            <v>A3TBA</v>
          </cell>
          <cell r="D25">
            <v>12</v>
          </cell>
          <cell r="S25" t="str">
            <v/>
          </cell>
        </row>
        <row r="26">
          <cell r="A26">
            <v>7300281</v>
          </cell>
          <cell r="B26" t="str">
            <v>HB YOGURT STRAWBERRY 24PX200ML</v>
          </cell>
          <cell r="C26" t="str">
            <v>A3TBA</v>
          </cell>
          <cell r="D26">
            <v>12</v>
          </cell>
          <cell r="S26" t="str">
            <v/>
          </cell>
        </row>
        <row r="27">
          <cell r="A27">
            <v>7300451</v>
          </cell>
          <cell r="B27" t="str">
            <v>HEAVENLY BLUSH YOGURT DRINK PEACH 24PX200ML</v>
          </cell>
          <cell r="C27" t="str">
            <v>A3TBA</v>
          </cell>
          <cell r="D27">
            <v>12</v>
          </cell>
          <cell r="S27" t="str">
            <v/>
          </cell>
        </row>
        <row r="28">
          <cell r="A28">
            <v>7300651</v>
          </cell>
          <cell r="B28" t="str">
            <v>HEAVENLY BLUSH YOGURT DRINK BLACKCURRANT 24PX200ML</v>
          </cell>
          <cell r="C28" t="str">
            <v>A3TBA</v>
          </cell>
          <cell r="D28">
            <v>12</v>
          </cell>
          <cell r="S28" t="str">
            <v/>
          </cell>
        </row>
        <row r="29">
          <cell r="A29">
            <v>7300371</v>
          </cell>
          <cell r="B29" t="str">
            <v>HEAVENLY BLUSH YOGURT BANANA BERRIES BROCCOLI 24PX200ML</v>
          </cell>
          <cell r="C29" t="str">
            <v>A3TBA</v>
          </cell>
          <cell r="D29">
            <v>12</v>
          </cell>
          <cell r="S29" t="str">
            <v/>
          </cell>
        </row>
        <row r="30">
          <cell r="A30">
            <v>7300351</v>
          </cell>
          <cell r="B30" t="str">
            <v>HEAVENLY BLUSH YOGURT MANGO CARROT 24PX200ML</v>
          </cell>
          <cell r="C30" t="str">
            <v>A3TBA</v>
          </cell>
          <cell r="D30">
            <v>12</v>
          </cell>
          <cell r="S30" t="str">
            <v/>
          </cell>
        </row>
        <row r="31">
          <cell r="A31">
            <v>7300851</v>
          </cell>
          <cell r="B31" t="str">
            <v>HB YOGURT DRINK WHOLESOME ORIGINAL 24PX200ML</v>
          </cell>
          <cell r="C31" t="str">
            <v>A3TBA</v>
          </cell>
          <cell r="D31">
            <v>12</v>
          </cell>
        </row>
        <row r="32">
          <cell r="A32" t="str">
            <v>7300721</v>
          </cell>
          <cell r="B32" t="str">
            <v>HB YO YOGURT DRINK KIDS DRINK RASPBERRY PUMPKIN 24PX200ML</v>
          </cell>
          <cell r="C32" t="str">
            <v>A3TBA</v>
          </cell>
          <cell r="D32">
            <v>12</v>
          </cell>
        </row>
        <row r="33">
          <cell r="A33" t="str">
            <v>7300651250</v>
          </cell>
          <cell r="B33" t="str">
            <v>HB YOGURUTO DRINK BLACKCURRANT 24P X 200ML - PROJECT GUNDAM</v>
          </cell>
          <cell r="C33" t="str">
            <v>A3TBA</v>
          </cell>
          <cell r="D33">
            <v>12</v>
          </cell>
        </row>
        <row r="34">
          <cell r="A34" t="str">
            <v>7300451250</v>
          </cell>
          <cell r="B34" t="str">
            <v>HB YOGURUTO DRINK PEACH 24P X 200ML - PROJECT GUNDAM</v>
          </cell>
          <cell r="C34" t="str">
            <v>A3TBA</v>
          </cell>
          <cell r="D34">
            <v>12</v>
          </cell>
        </row>
        <row r="35">
          <cell r="A35" t="str">
            <v>7300281</v>
          </cell>
          <cell r="B35" t="str">
            <v>HB YOGURUTO DRINK STRAWBERRY 24PX200ML</v>
          </cell>
          <cell r="C35" t="str">
            <v>A3TBA</v>
          </cell>
          <cell r="D35">
            <v>12</v>
          </cell>
        </row>
        <row r="36">
          <cell r="A36" t="str">
            <v>TRIALRDHB66</v>
          </cell>
          <cell r="B36" t="str">
            <v>TRIALRD HB 66</v>
          </cell>
          <cell r="C36" t="str">
            <v>A3TBA</v>
          </cell>
          <cell r="D36">
            <v>12</v>
          </cell>
        </row>
        <row r="37">
          <cell r="A37" t="str">
            <v>TRIALRDHILO66</v>
          </cell>
          <cell r="B37" t="str">
            <v>TRIALRD HILO 66</v>
          </cell>
          <cell r="C37" t="str">
            <v>A3TBA</v>
          </cell>
          <cell r="D37">
            <v>12</v>
          </cell>
        </row>
        <row r="38">
          <cell r="A38" t="str">
            <v>7300751</v>
          </cell>
          <cell r="B38" t="str">
            <v>HB YO YOGURT DRINK KIDS DRINK LYCHEE SPINACH 24PX200ML</v>
          </cell>
          <cell r="C38" t="str">
            <v>A3TBA</v>
          </cell>
          <cell r="D38">
            <v>12</v>
          </cell>
        </row>
        <row r="39">
          <cell r="A39" t="str">
            <v>7300751D</v>
          </cell>
          <cell r="B39" t="str">
            <v>MIXING HB YOGURT DRINK LYCHEE SPINACH 200ML</v>
          </cell>
          <cell r="C39" t="str">
            <v>A3TBA</v>
          </cell>
          <cell r="D39">
            <v>12</v>
          </cell>
        </row>
        <row r="40">
          <cell r="A40" t="str">
            <v>TRIALRDHB67</v>
          </cell>
          <cell r="B40" t="str">
            <v>TRIALRD HB 67</v>
          </cell>
          <cell r="C40" t="str">
            <v>A3TBA</v>
          </cell>
          <cell r="D40">
            <v>12</v>
          </cell>
        </row>
        <row r="41">
          <cell r="A41" t="str">
            <v>C410570018</v>
          </cell>
          <cell r="B41" t="str">
            <v>PREMIX BASE KULTUR 06-00</v>
          </cell>
          <cell r="C41" t="str">
            <v>A3TBA</v>
          </cell>
          <cell r="D41">
            <v>12</v>
          </cell>
        </row>
        <row r="42">
          <cell r="A42" t="str">
            <v>7300351</v>
          </cell>
          <cell r="B42" t="str">
            <v>HB YO YOGURT DRINK KIDS MANGO CARROT 24PX200ML</v>
          </cell>
          <cell r="C42" t="str">
            <v>A3TBA</v>
          </cell>
          <cell r="D42">
            <v>12</v>
          </cell>
        </row>
        <row r="43">
          <cell r="A43" t="str">
            <v>7500147M</v>
          </cell>
          <cell r="B43" t="str">
            <v>COMPOUND THAI TEA LATTE</v>
          </cell>
          <cell r="C43" t="str">
            <v>A3TBA</v>
          </cell>
          <cell r="D43">
            <v>12</v>
          </cell>
        </row>
        <row r="44">
          <cell r="A44" t="str">
            <v>7500150M</v>
          </cell>
          <cell r="B44" t="str">
            <v>COMPOUND VIETNAMESE COFFEE LATTE</v>
          </cell>
          <cell r="C44" t="str">
            <v>A3TBA</v>
          </cell>
          <cell r="D44">
            <v>12</v>
          </cell>
        </row>
        <row r="45">
          <cell r="A45" t="str">
            <v>7300281250</v>
          </cell>
          <cell r="B45" t="str">
            <v>HB YOGURUTO DRINK STRAWBERRY 24P X 200ML - PROJECT GUNDAM</v>
          </cell>
          <cell r="C45" t="str">
            <v>A3TBA</v>
          </cell>
          <cell r="D45">
            <v>12</v>
          </cell>
        </row>
        <row r="46">
          <cell r="A46" t="str">
            <v>7300851250</v>
          </cell>
          <cell r="B46" t="str">
            <v>HB YOGURUTO DRINK WHOLESOME ORIGINAL 24P X 200ML - PROJECT GUNDAM</v>
          </cell>
          <cell r="C46" t="str">
            <v>A3TBA</v>
          </cell>
          <cell r="D46">
            <v>12</v>
          </cell>
        </row>
        <row r="47">
          <cell r="A47" t="str">
            <v>7300451</v>
          </cell>
          <cell r="B47" t="str">
            <v>HB YOGURUTO DRINK PEACH 24PX200ML</v>
          </cell>
          <cell r="C47" t="str">
            <v>A3TBA</v>
          </cell>
          <cell r="D47">
            <v>12</v>
          </cell>
        </row>
        <row r="48">
          <cell r="A48" t="str">
            <v>7300651</v>
          </cell>
          <cell r="B48" t="str">
            <v>HB YOGURUTO DRINK BLACKCURRANT 24PX200ML</v>
          </cell>
          <cell r="C48" t="str">
            <v>A3TBA</v>
          </cell>
          <cell r="D48">
            <v>12</v>
          </cell>
        </row>
        <row r="49">
          <cell r="A49" t="str">
            <v>7300371</v>
          </cell>
          <cell r="B49" t="str">
            <v>HB YO YOGURT DRINK KIDS BANANA BERRIES BROCCOLI 24PX200ML</v>
          </cell>
          <cell r="C49" t="str">
            <v>A3TBA</v>
          </cell>
          <cell r="D49">
            <v>12</v>
          </cell>
        </row>
        <row r="50">
          <cell r="A50" t="str">
            <v>7500171M</v>
          </cell>
          <cell r="B50" t="str">
            <v>COMPOUND JAPANESE MATCHA LATTE</v>
          </cell>
          <cell r="C50" t="str">
            <v>A3TBA</v>
          </cell>
          <cell r="D50">
            <v>12</v>
          </cell>
        </row>
        <row r="51">
          <cell r="A51" t="str">
            <v>1101182250</v>
          </cell>
          <cell r="B51" t="str">
            <v>NS RTD JERUK MADU 24PX200ML</v>
          </cell>
          <cell r="C51" t="str">
            <v>A3TBA</v>
          </cell>
          <cell r="D51">
            <v>12</v>
          </cell>
        </row>
        <row r="52">
          <cell r="A52" t="str">
            <v>C410570019</v>
          </cell>
          <cell r="B52" t="str">
            <v>PREMIX BASE KULTUR 50 U 07-00</v>
          </cell>
          <cell r="C52" t="str">
            <v>A3TBA</v>
          </cell>
          <cell r="D52">
            <v>12</v>
          </cell>
        </row>
        <row r="53">
          <cell r="A53" t="str">
            <v>C410570020</v>
          </cell>
          <cell r="B53" t="str">
            <v>PREMIX BASE KULTUR 200 U 08-00</v>
          </cell>
          <cell r="C53" t="str">
            <v>A3TBA</v>
          </cell>
          <cell r="D53">
            <v>12</v>
          </cell>
        </row>
        <row r="54">
          <cell r="A54" t="str">
            <v>TRIALRDHB68</v>
          </cell>
          <cell r="B54" t="str">
            <v>TRIALRD HB 68</v>
          </cell>
          <cell r="C54" t="str">
            <v>A3TBA</v>
          </cell>
          <cell r="D54">
            <v>12</v>
          </cell>
        </row>
        <row r="55">
          <cell r="A55" t="str">
            <v>TRIALRDHB69</v>
          </cell>
          <cell r="B55" t="str">
            <v>TRIALRD HB 69</v>
          </cell>
          <cell r="C55" t="str">
            <v>A3TBA</v>
          </cell>
          <cell r="D55">
            <v>12</v>
          </cell>
        </row>
        <row r="56">
          <cell r="A56" t="str">
            <v/>
          </cell>
          <cell r="B56" t="str">
            <v/>
          </cell>
          <cell r="C56" t="str">
            <v>A3TBA</v>
          </cell>
          <cell r="D56">
            <v>12</v>
          </cell>
        </row>
        <row r="57">
          <cell r="A57" t="str">
            <v/>
          </cell>
          <cell r="B57" t="str">
            <v/>
          </cell>
          <cell r="C57" t="str">
            <v>A3TBA</v>
          </cell>
          <cell r="D57">
            <v>12</v>
          </cell>
        </row>
        <row r="58">
          <cell r="A58" t="str">
            <v/>
          </cell>
          <cell r="B58" t="str">
            <v/>
          </cell>
          <cell r="C58" t="str">
            <v>A3TBA</v>
          </cell>
          <cell r="D58">
            <v>12</v>
          </cell>
        </row>
        <row r="59">
          <cell r="A59" t="str">
            <v/>
          </cell>
          <cell r="B59" t="str">
            <v/>
          </cell>
          <cell r="C59" t="str">
            <v>A3TBA</v>
          </cell>
          <cell r="D59">
            <v>12</v>
          </cell>
        </row>
        <row r="60">
          <cell r="A60" t="str">
            <v/>
          </cell>
          <cell r="B60" t="str">
            <v/>
          </cell>
          <cell r="C60" t="str">
            <v>A3TBA</v>
          </cell>
          <cell r="D60">
            <v>12</v>
          </cell>
        </row>
        <row r="61">
          <cell r="A61" t="str">
            <v/>
          </cell>
          <cell r="B61" t="str">
            <v/>
          </cell>
          <cell r="C61" t="str">
            <v>A3TBA</v>
          </cell>
          <cell r="D61">
            <v>12</v>
          </cell>
        </row>
        <row r="62">
          <cell r="A62" t="str">
            <v/>
          </cell>
          <cell r="B62" t="str">
            <v/>
          </cell>
          <cell r="C62" t="str">
            <v>A3TBA</v>
          </cell>
          <cell r="D62">
            <v>12</v>
          </cell>
        </row>
        <row r="63">
          <cell r="A63" t="str">
            <v/>
          </cell>
          <cell r="B63" t="str">
            <v/>
          </cell>
          <cell r="C63" t="str">
            <v>A3TBA</v>
          </cell>
          <cell r="D63">
            <v>12</v>
          </cell>
        </row>
        <row r="64">
          <cell r="A64" t="str">
            <v/>
          </cell>
          <cell r="B64" t="str">
            <v/>
          </cell>
          <cell r="C64" t="str">
            <v>A3TBA</v>
          </cell>
          <cell r="D64">
            <v>12</v>
          </cell>
        </row>
        <row r="65">
          <cell r="A65" t="str">
            <v/>
          </cell>
          <cell r="B65" t="str">
            <v/>
          </cell>
          <cell r="C65" t="str">
            <v>A3TBA</v>
          </cell>
          <cell r="D65">
            <v>12</v>
          </cell>
        </row>
        <row r="66">
          <cell r="A66" t="str">
            <v/>
          </cell>
          <cell r="B66" t="str">
            <v/>
          </cell>
          <cell r="C66" t="str">
            <v>A3TBA</v>
          </cell>
          <cell r="D66">
            <v>12</v>
          </cell>
        </row>
        <row r="67">
          <cell r="A67" t="str">
            <v/>
          </cell>
          <cell r="B67" t="str">
            <v/>
          </cell>
          <cell r="C67" t="str">
            <v>A3TBA</v>
          </cell>
          <cell r="D67">
            <v>12</v>
          </cell>
        </row>
        <row r="68">
          <cell r="A68" t="str">
            <v/>
          </cell>
          <cell r="B68" t="str">
            <v/>
          </cell>
          <cell r="C68" t="str">
            <v>A3TBA</v>
          </cell>
          <cell r="D68">
            <v>12</v>
          </cell>
        </row>
        <row r="69">
          <cell r="A69" t="str">
            <v/>
          </cell>
          <cell r="B69" t="str">
            <v/>
          </cell>
          <cell r="C69" t="str">
            <v>A3TBA</v>
          </cell>
          <cell r="D69">
            <v>12</v>
          </cell>
        </row>
        <row r="70">
          <cell r="A70" t="str">
            <v/>
          </cell>
          <cell r="B70" t="str">
            <v/>
          </cell>
          <cell r="C70" t="str">
            <v>A3TBA</v>
          </cell>
          <cell r="D70">
            <v>12</v>
          </cell>
        </row>
        <row r="71">
          <cell r="A71" t="str">
            <v/>
          </cell>
          <cell r="B71" t="str">
            <v/>
          </cell>
          <cell r="C71" t="str">
            <v>A3TBA</v>
          </cell>
          <cell r="D71">
            <v>12</v>
          </cell>
        </row>
        <row r="72">
          <cell r="A72" t="str">
            <v/>
          </cell>
          <cell r="B72" t="str">
            <v/>
          </cell>
          <cell r="C72" t="str">
            <v>A3TBA</v>
          </cell>
          <cell r="D72">
            <v>12</v>
          </cell>
        </row>
        <row r="73">
          <cell r="A73" t="str">
            <v/>
          </cell>
          <cell r="B73" t="str">
            <v/>
          </cell>
          <cell r="C73" t="str">
            <v>A3TBA</v>
          </cell>
          <cell r="D73">
            <v>12</v>
          </cell>
        </row>
        <row r="74">
          <cell r="A74" t="str">
            <v/>
          </cell>
          <cell r="B74" t="str">
            <v/>
          </cell>
          <cell r="C74" t="str">
            <v>A3TBA</v>
          </cell>
          <cell r="D74">
            <v>12</v>
          </cell>
        </row>
        <row r="75">
          <cell r="A75" t="str">
            <v/>
          </cell>
          <cell r="B75" t="str">
            <v/>
          </cell>
          <cell r="C75" t="str">
            <v>A3TBA</v>
          </cell>
          <cell r="D75">
            <v>12</v>
          </cell>
        </row>
        <row r="76">
          <cell r="A76" t="str">
            <v/>
          </cell>
          <cell r="B76" t="str">
            <v/>
          </cell>
          <cell r="C76" t="str">
            <v>A3TBA</v>
          </cell>
          <cell r="D76">
            <v>12</v>
          </cell>
        </row>
        <row r="77">
          <cell r="A77" t="str">
            <v/>
          </cell>
          <cell r="B77" t="str">
            <v/>
          </cell>
          <cell r="C77" t="str">
            <v>A3TBA</v>
          </cell>
          <cell r="D77">
            <v>12</v>
          </cell>
        </row>
        <row r="78">
          <cell r="A78" t="str">
            <v/>
          </cell>
          <cell r="B78" t="str">
            <v/>
          </cell>
          <cell r="C78" t="str">
            <v>A3TBA</v>
          </cell>
          <cell r="D78">
            <v>12</v>
          </cell>
        </row>
        <row r="79">
          <cell r="A79" t="str">
            <v/>
          </cell>
          <cell r="B79" t="str">
            <v/>
          </cell>
          <cell r="C79" t="str">
            <v>A3TBA</v>
          </cell>
          <cell r="D79">
            <v>12</v>
          </cell>
        </row>
        <row r="80">
          <cell r="A80" t="str">
            <v/>
          </cell>
          <cell r="B80" t="str">
            <v/>
          </cell>
          <cell r="C80" t="str">
            <v>A3TBA</v>
          </cell>
          <cell r="D80">
            <v>12</v>
          </cell>
        </row>
        <row r="81">
          <cell r="A81" t="str">
            <v/>
          </cell>
          <cell r="B81" t="str">
            <v/>
          </cell>
          <cell r="C81" t="str">
            <v>A3TBA</v>
          </cell>
          <cell r="D81">
            <v>12</v>
          </cell>
        </row>
        <row r="82">
          <cell r="A82" t="str">
            <v/>
          </cell>
          <cell r="B82" t="str">
            <v/>
          </cell>
          <cell r="C82" t="str">
            <v>A3TBA</v>
          </cell>
          <cell r="D82">
            <v>12</v>
          </cell>
        </row>
        <row r="83">
          <cell r="A83" t="str">
            <v/>
          </cell>
          <cell r="B83" t="str">
            <v/>
          </cell>
          <cell r="C83" t="str">
            <v>A3TBA</v>
          </cell>
          <cell r="D83">
            <v>12</v>
          </cell>
        </row>
        <row r="84">
          <cell r="A84" t="str">
            <v/>
          </cell>
          <cell r="B84" t="str">
            <v/>
          </cell>
          <cell r="C84" t="str">
            <v>A3TBA</v>
          </cell>
          <cell r="D84">
            <v>12</v>
          </cell>
        </row>
        <row r="85">
          <cell r="A85" t="str">
            <v/>
          </cell>
          <cell r="B85" t="str">
            <v/>
          </cell>
          <cell r="C85" t="str">
            <v>A3TBA</v>
          </cell>
          <cell r="D85">
            <v>12</v>
          </cell>
        </row>
        <row r="86">
          <cell r="A86" t="str">
            <v/>
          </cell>
          <cell r="B86" t="str">
            <v/>
          </cell>
          <cell r="C86" t="str">
            <v>A3TBA</v>
          </cell>
          <cell r="D86">
            <v>12</v>
          </cell>
        </row>
        <row r="87">
          <cell r="A87" t="str">
            <v/>
          </cell>
          <cell r="B87" t="str">
            <v/>
          </cell>
          <cell r="C87" t="str">
            <v>A3TBA</v>
          </cell>
          <cell r="D87">
            <v>12</v>
          </cell>
        </row>
        <row r="88">
          <cell r="A88" t="str">
            <v/>
          </cell>
          <cell r="B88" t="str">
            <v/>
          </cell>
          <cell r="C88" t="str">
            <v>A3TBA</v>
          </cell>
          <cell r="D88">
            <v>12</v>
          </cell>
        </row>
        <row r="89">
          <cell r="A89" t="str">
            <v/>
          </cell>
          <cell r="B89" t="str">
            <v/>
          </cell>
          <cell r="C89" t="str">
            <v>A3TBA</v>
          </cell>
          <cell r="D89">
            <v>12</v>
          </cell>
        </row>
        <row r="90">
          <cell r="A90" t="str">
            <v/>
          </cell>
          <cell r="B90" t="str">
            <v/>
          </cell>
          <cell r="C90" t="str">
            <v>A3TBA</v>
          </cell>
          <cell r="D90">
            <v>12</v>
          </cell>
        </row>
        <row r="91">
          <cell r="A91" t="str">
            <v/>
          </cell>
          <cell r="B91" t="str">
            <v/>
          </cell>
          <cell r="C91" t="str">
            <v>A3TBA</v>
          </cell>
          <cell r="D91">
            <v>12</v>
          </cell>
        </row>
        <row r="92">
          <cell r="A92" t="str">
            <v/>
          </cell>
          <cell r="B92" t="str">
            <v/>
          </cell>
          <cell r="C92" t="str">
            <v>A3TBA</v>
          </cell>
          <cell r="D92">
            <v>12</v>
          </cell>
        </row>
        <row r="93">
          <cell r="A93" t="str">
            <v/>
          </cell>
          <cell r="B93" t="str">
            <v/>
          </cell>
          <cell r="C93" t="str">
            <v>A3TBA</v>
          </cell>
          <cell r="D93">
            <v>12</v>
          </cell>
        </row>
        <row r="94">
          <cell r="A94" t="str">
            <v/>
          </cell>
          <cell r="B94" t="str">
            <v/>
          </cell>
          <cell r="C94" t="str">
            <v>A3TBA</v>
          </cell>
          <cell r="D94">
            <v>12</v>
          </cell>
        </row>
        <row r="95">
          <cell r="A95" t="str">
            <v/>
          </cell>
          <cell r="B95" t="str">
            <v/>
          </cell>
          <cell r="C95" t="str">
            <v>A3TBA</v>
          </cell>
          <cell r="D95">
            <v>12</v>
          </cell>
        </row>
        <row r="96">
          <cell r="A96" t="str">
            <v/>
          </cell>
          <cell r="B96" t="str">
            <v/>
          </cell>
          <cell r="C96" t="str">
            <v>A3TBA</v>
          </cell>
          <cell r="D96">
            <v>12</v>
          </cell>
        </row>
        <row r="97">
          <cell r="A97" t="str">
            <v/>
          </cell>
          <cell r="B97" t="str">
            <v/>
          </cell>
          <cell r="C97" t="str">
            <v>A3TBA</v>
          </cell>
          <cell r="D97">
            <v>12</v>
          </cell>
        </row>
        <row r="98">
          <cell r="A98" t="str">
            <v/>
          </cell>
          <cell r="B98" t="str">
            <v/>
          </cell>
          <cell r="C98" t="str">
            <v>A3TBA</v>
          </cell>
          <cell r="D98">
            <v>12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E104"/>
  <sheetViews>
    <sheetView showGridLines="0" showRowColHeaders="0" tabSelected="1" topLeftCell="K4" zoomScale="85" zoomScaleNormal="85" workbookViewId="0">
      <selection activeCell="N17" sqref="N17"/>
    </sheetView>
  </sheetViews>
  <sheetFormatPr defaultRowHeight="18" customHeight="1"/>
  <cols>
    <col min="1" max="1" width="34.140625" style="1" hidden="1" customWidth="1"/>
    <col min="2" max="2" width="15.85546875" style="2" hidden="1" customWidth="1"/>
    <col min="3" max="3" width="38" style="2" hidden="1" customWidth="1"/>
    <col min="4" max="4" width="32.85546875" style="2" hidden="1" customWidth="1"/>
    <col min="5" max="5" width="13.140625" style="2" hidden="1" customWidth="1"/>
    <col min="6" max="6" width="16" style="2" hidden="1" customWidth="1"/>
    <col min="7" max="7" width="9.42578125" style="2" hidden="1" customWidth="1"/>
    <col min="8" max="9" width="9.140625" style="2" hidden="1" customWidth="1"/>
    <col min="10" max="10" width="6.5703125" style="2" hidden="1" customWidth="1"/>
    <col min="11" max="11" width="1.28515625" style="2" customWidth="1"/>
    <col min="12" max="12" width="12.7109375" style="1" customWidth="1"/>
    <col min="13" max="13" width="63.5703125" style="1" customWidth="1"/>
    <col min="14" max="14" width="13.5703125" style="2" customWidth="1"/>
    <col min="15" max="15" width="10.28515625" style="1" bestFit="1" customWidth="1"/>
    <col min="16" max="16" width="7.42578125" style="2" customWidth="1"/>
    <col min="17" max="17" width="9.28515625" style="1" customWidth="1"/>
    <col min="18" max="18" width="11.140625" style="1" customWidth="1"/>
    <col min="19" max="19" width="9.42578125" style="1" bestFit="1" customWidth="1"/>
    <col min="20" max="20" width="8.140625" style="1" bestFit="1" customWidth="1"/>
    <col min="21" max="21" width="9.42578125" style="1" bestFit="1" customWidth="1"/>
    <col min="22" max="22" width="13.85546875" style="1" customWidth="1"/>
    <col min="23" max="23" width="10.28515625" style="2" bestFit="1" customWidth="1"/>
    <col min="24" max="24" width="7.42578125" style="1" customWidth="1"/>
    <col min="25" max="25" width="9.140625" style="1" customWidth="1"/>
    <col min="26" max="26" width="10" style="1" bestFit="1" customWidth="1"/>
    <col min="27" max="27" width="10.85546875" style="1" bestFit="1" customWidth="1"/>
    <col min="28" max="28" width="8.140625" style="1" customWidth="1"/>
    <col min="29" max="29" width="7.7109375" style="1" customWidth="1"/>
    <col min="30" max="30" width="15.140625" style="3" bestFit="1" customWidth="1"/>
    <col min="31" max="31" width="9.140625" style="3"/>
    <col min="32" max="37" width="1.5703125" style="3" customWidth="1"/>
    <col min="38" max="38" width="1.5703125" style="1" customWidth="1"/>
    <col min="39" max="44" width="2" style="1" customWidth="1"/>
    <col min="45" max="47" width="1.28515625" style="1" customWidth="1"/>
    <col min="48" max="48" width="35.5703125" style="1" customWidth="1"/>
    <col min="49" max="50" width="31.7109375" style="1" customWidth="1"/>
    <col min="51" max="51" width="2.140625" style="1" customWidth="1"/>
    <col min="52" max="52" width="14.140625" style="1" customWidth="1"/>
    <col min="53" max="53" width="14.28515625" style="1" customWidth="1"/>
    <col min="54" max="54" width="9.140625" style="1" customWidth="1"/>
    <col min="55" max="55" width="9.42578125" style="1" customWidth="1"/>
    <col min="56" max="57" width="21.42578125" style="1" bestFit="1" customWidth="1"/>
    <col min="58" max="60" width="4.85546875" style="1" customWidth="1"/>
    <col min="61" max="61" width="9.42578125" style="1" customWidth="1"/>
    <col min="62" max="62" width="8.85546875" style="1" customWidth="1"/>
    <col min="63" max="63" width="9.42578125" style="1" customWidth="1"/>
    <col min="64" max="65" width="21.42578125" style="1" bestFit="1" customWidth="1"/>
    <col min="66" max="68" width="4.85546875" style="1" customWidth="1"/>
    <col min="69" max="69" width="11.85546875" style="1" customWidth="1"/>
    <col min="70" max="70" width="11.28515625" style="1" bestFit="1" customWidth="1"/>
    <col min="71" max="71" width="13.42578125" style="1" bestFit="1" customWidth="1"/>
    <col min="72" max="73" width="11.85546875" style="1" customWidth="1"/>
    <col min="74" max="75" width="17.42578125" style="1" bestFit="1" customWidth="1"/>
    <col min="76" max="76" width="7.42578125" style="1" customWidth="1"/>
    <col min="77" max="77" width="7.5703125" style="1" customWidth="1"/>
    <col min="78" max="79" width="4.42578125" style="1" bestFit="1" customWidth="1"/>
    <col min="80" max="81" width="11.85546875" style="1" customWidth="1"/>
    <col min="82" max="83" width="17.42578125" style="1" bestFit="1" customWidth="1"/>
    <col min="84" max="84" width="11.140625" style="1" bestFit="1" customWidth="1"/>
    <col min="85" max="85" width="12.28515625" style="1" customWidth="1"/>
    <col min="86" max="88" width="11.7109375" style="1" customWidth="1"/>
    <col min="89" max="89" width="20.7109375" style="1" customWidth="1"/>
    <col min="90" max="90" width="14.85546875" style="1" customWidth="1"/>
    <col min="91" max="91" width="14.140625" style="1" customWidth="1"/>
    <col min="92" max="92" width="6.85546875" style="1" customWidth="1"/>
    <col min="93" max="16384" width="9.140625" style="1"/>
  </cols>
  <sheetData>
    <row r="1" spans="1:83" ht="4.5" customHeight="1">
      <c r="A1" s="1" t="s">
        <v>0</v>
      </c>
      <c r="B1" s="1" t="s">
        <v>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4"/>
      <c r="X1" s="3"/>
      <c r="Y1" s="3"/>
      <c r="Z1" s="3"/>
      <c r="AA1" s="3"/>
      <c r="AB1" s="3"/>
      <c r="AC1" s="3"/>
    </row>
    <row r="2" spans="1:83" ht="18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L2" s="6" t="s">
        <v>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83" s="15" customFormat="1" ht="18" customHeight="1">
      <c r="A3" s="7">
        <f>COUNTA([1]DWP!G11:S25)</f>
        <v>23</v>
      </c>
      <c r="B3" s="8">
        <f>$L$16</f>
        <v>43578</v>
      </c>
      <c r="C3" s="9" t="str">
        <f>CONCATENATE(N7,IF(N10&lt;&gt;"","-"&amp;N10,""))</f>
        <v>WRP ON THE GO CHOCOLATE 24PX200ML-Lokal</v>
      </c>
      <c r="D3" s="10" t="str">
        <f>IF(SUM($J$16:$J$101)&gt;0,"SUDAH","BELUM")</f>
        <v>SUDAH</v>
      </c>
      <c r="E3" s="10" t="str">
        <f>IF(COUNTIF($H$16:$H$101,FALSE)+COUNTIF($I$16:$I$101,FALSE)&gt;0,"SALAH","BENAR")</f>
        <v>BENAR</v>
      </c>
      <c r="F3" s="11"/>
      <c r="G3" s="11"/>
      <c r="H3" s="11"/>
      <c r="I3" s="11"/>
      <c r="J3" s="11"/>
      <c r="K3" s="11"/>
      <c r="L3" s="12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14"/>
      <c r="AG3" s="14"/>
      <c r="AH3" s="14"/>
      <c r="AI3" s="14"/>
      <c r="AJ3" s="14"/>
      <c r="AK3" s="14"/>
    </row>
    <row r="4" spans="1:83" s="15" customFormat="1" ht="5.25" customHeight="1">
      <c r="A4" s="1" t="s">
        <v>8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3"/>
      <c r="AE4" s="14"/>
      <c r="AF4" s="14"/>
      <c r="AG4" s="14"/>
      <c r="AH4" s="14"/>
      <c r="AI4" s="14"/>
      <c r="AJ4" s="14"/>
      <c r="AK4" s="14"/>
    </row>
    <row r="5" spans="1:83" s="15" customFormat="1" ht="3.75" customHeight="1" thickBot="1">
      <c r="B5" s="11"/>
      <c r="C5" s="11"/>
      <c r="D5" s="11"/>
      <c r="E5" s="11"/>
      <c r="F5" s="11"/>
      <c r="G5" s="11"/>
      <c r="H5" s="11"/>
      <c r="I5" s="11"/>
      <c r="J5" s="11"/>
      <c r="K5" s="11"/>
      <c r="L5" s="18">
        <v>0</v>
      </c>
      <c r="M5" s="18">
        <v>0</v>
      </c>
      <c r="N5" s="18">
        <v>0</v>
      </c>
      <c r="O5" s="18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20">
        <v>0</v>
      </c>
      <c r="X5" s="21">
        <v>0</v>
      </c>
      <c r="Y5" s="20">
        <v>0</v>
      </c>
      <c r="Z5" s="20">
        <v>0</v>
      </c>
      <c r="AA5" s="18">
        <v>0</v>
      </c>
      <c r="AB5" s="18">
        <v>0</v>
      </c>
      <c r="AC5" s="18">
        <v>0</v>
      </c>
      <c r="AD5" s="13"/>
      <c r="AE5" s="13"/>
      <c r="AF5" s="14"/>
      <c r="AG5" s="14"/>
      <c r="AH5" s="14"/>
      <c r="AI5" s="14"/>
      <c r="AJ5" s="14"/>
      <c r="AK5" s="14"/>
    </row>
    <row r="6" spans="1:83" s="15" customFormat="1" ht="18" customHeight="1" thickBot="1">
      <c r="A6" s="5" t="s">
        <v>9</v>
      </c>
      <c r="B6" s="5" t="s">
        <v>10</v>
      </c>
      <c r="C6" s="5" t="s">
        <v>11</v>
      </c>
      <c r="D6" s="5" t="s">
        <v>3</v>
      </c>
      <c r="E6" s="5" t="s">
        <v>12</v>
      </c>
      <c r="F6" s="5" t="s">
        <v>13</v>
      </c>
      <c r="G6" s="11"/>
      <c r="H6" s="11"/>
      <c r="I6" s="11"/>
      <c r="J6" s="11"/>
      <c r="K6" s="11"/>
      <c r="L6" s="22" t="s">
        <v>14</v>
      </c>
      <c r="M6" s="23">
        <v>43578</v>
      </c>
      <c r="N6" s="24" t="s">
        <v>15</v>
      </c>
      <c r="O6" s="25"/>
      <c r="P6" s="26" t="s">
        <v>10</v>
      </c>
      <c r="Q6" s="26" t="s">
        <v>12</v>
      </c>
      <c r="R6" s="27" t="s">
        <v>16</v>
      </c>
      <c r="S6" s="27" t="s">
        <v>17</v>
      </c>
      <c r="T6" s="27" t="s">
        <v>18</v>
      </c>
      <c r="U6" s="27" t="s">
        <v>19</v>
      </c>
      <c r="V6" s="28" t="s">
        <v>20</v>
      </c>
      <c r="W6" s="28" t="s">
        <v>17</v>
      </c>
      <c r="X6" s="28" t="s">
        <v>18</v>
      </c>
      <c r="Y6" s="28" t="s">
        <v>21</v>
      </c>
      <c r="Z6" s="26" t="s">
        <v>22</v>
      </c>
      <c r="AA6" s="29" t="s">
        <v>23</v>
      </c>
      <c r="AB6" s="30"/>
      <c r="AC6" s="30"/>
      <c r="AD6" s="31"/>
      <c r="AE6" s="13"/>
      <c r="AF6" s="14"/>
      <c r="AG6" s="14"/>
      <c r="AH6" s="14"/>
      <c r="AI6" s="14"/>
      <c r="AJ6" s="14"/>
      <c r="AK6" s="14"/>
    </row>
    <row r="7" spans="1:83" s="15" customFormat="1" ht="18" customHeight="1" thickBot="1">
      <c r="A7" s="32" t="str">
        <f>IF(B7="","",CONCATENATE(R7,V7,$N$7))</f>
        <v>TB0423ATC0423AWRP ON THE GO CHOCOLATE 24PX200ML</v>
      </c>
      <c r="B7" s="7">
        <f>IF(P7&lt;&gt;"",P7,"")</f>
        <v>1</v>
      </c>
      <c r="C7" s="33">
        <f>IF($M$6="",$L$16,$M$6)</f>
        <v>43578</v>
      </c>
      <c r="D7" s="32" t="str">
        <f>$C$16</f>
        <v>WRP ON THE GO CHOCOLATE 24PX200ML</v>
      </c>
      <c r="E7" s="7" t="str">
        <f>$D$16</f>
        <v>G1904250001</v>
      </c>
      <c r="F7" s="7" t="str">
        <f>+CONCATENATE(M8," - ",M9," - ",M10)</f>
        <v xml:space="preserve"> - Awang Sunarwan - Awang Sunarwan</v>
      </c>
      <c r="G7" s="11"/>
      <c r="H7" s="11"/>
      <c r="I7" s="11"/>
      <c r="J7" s="11"/>
      <c r="K7" s="11"/>
      <c r="L7" s="34"/>
      <c r="M7" s="35"/>
      <c r="N7" s="36" t="str">
        <f>IFERROR(VLOOKUP("*",$M$16:$M$101,1,FALSE),"")</f>
        <v>WRP ON THE GO CHOCOLATE 24PX200ML</v>
      </c>
      <c r="O7" s="37"/>
      <c r="P7" s="38">
        <f>IF(Q7="","",COUNTA($Q$7:Q7))</f>
        <v>1</v>
      </c>
      <c r="Q7" s="39" t="str">
        <f>IFERROR(INDEX($N$16:$N$99,MATCH(0,INDEX(COUNTIF($Q$5:$Q6,$N$16:$N$99),0,0),0)),"")</f>
        <v>G1904250001</v>
      </c>
      <c r="R7" s="40" t="str">
        <f>IF(Q7="","",VLOOKUP(Q7,$D$16:$F$101,2,FALSE))</f>
        <v>TB0423A</v>
      </c>
      <c r="S7" s="40">
        <f>IF(Q7="","",SUMIFS($T$16:$T$101,$D$16:$D$101,Q7,$E$16:$E$101,R7))</f>
        <v>1246</v>
      </c>
      <c r="T7" s="40">
        <f>IF(Q7="","",SUMIFS($U$16:$U$101,$D$16:$D$101,Q7,$E$16:$E$101,R7))</f>
        <v>0</v>
      </c>
      <c r="U7" s="40">
        <f>IF(Q7="","",(S7*24)+T7)</f>
        <v>29904</v>
      </c>
      <c r="V7" s="40" t="str">
        <f>IF(Q7="","",VLOOKUP(Q7,$D$16:$F$101,3,FALSE))</f>
        <v>TC0423A</v>
      </c>
      <c r="W7" s="40">
        <f>IF(Q7="","",SUMIFS($AB$16:$AB$101,$D$16:$D$101,Q7,$F$16:$F$101,V7))</f>
        <v>1257</v>
      </c>
      <c r="X7" s="40">
        <f>IF(Q7="","",SUMIFS($AC$16:$AC$101,$D$16:$D$101,Q7,$F$16:$F$101,V7))</f>
        <v>0</v>
      </c>
      <c r="Y7" s="40">
        <f>IF(Q7="","",(W7*24)+X7)</f>
        <v>30168</v>
      </c>
      <c r="Z7" s="41">
        <f>IF(Q7="","",U7+Y7)</f>
        <v>60072</v>
      </c>
      <c r="AA7" s="42"/>
      <c r="AB7" s="43"/>
      <c r="AC7" s="43"/>
      <c r="AD7" s="44"/>
      <c r="AE7" s="13"/>
      <c r="AF7" s="14"/>
      <c r="AG7" s="14"/>
      <c r="AH7" s="14"/>
      <c r="AI7" s="14"/>
      <c r="AJ7" s="14"/>
      <c r="AK7" s="14"/>
    </row>
    <row r="8" spans="1:83" s="15" customFormat="1" ht="18" customHeight="1" thickBot="1">
      <c r="A8" s="32" t="str">
        <f>IF(B8="","",CONCATENATE(R8,V8,$N$7))</f>
        <v/>
      </c>
      <c r="B8" s="7" t="str">
        <f>IF(P8&lt;&gt;"",P8,"")</f>
        <v/>
      </c>
      <c r="C8" s="33" t="str">
        <f>IF(B8="","",$C$7)</f>
        <v/>
      </c>
      <c r="D8" s="32" t="str">
        <f>IF(B8="","",$D$7)</f>
        <v/>
      </c>
      <c r="E8" s="7" t="str">
        <f>IF(B8="","",Q8)</f>
        <v/>
      </c>
      <c r="F8" s="33" t="str">
        <f>IF(B8="","",$F$7)</f>
        <v/>
      </c>
      <c r="G8" s="11"/>
      <c r="H8" s="11"/>
      <c r="I8" s="11"/>
      <c r="J8" s="11"/>
      <c r="K8" s="11"/>
      <c r="L8" s="45" t="s">
        <v>24</v>
      </c>
      <c r="M8" s="46"/>
      <c r="N8" s="47"/>
      <c r="O8" s="48"/>
      <c r="P8" s="49" t="str">
        <f>IF(Q8="","",COUNTA($Q$7:Q8))</f>
        <v/>
      </c>
      <c r="Q8" s="50" t="str">
        <f>IFERROR(INDEX($N$16:$N$99,MATCH(0,INDEX(COUNTIF($Q$5:$Q7,$N$16:$N$99),0,0),0)),"")</f>
        <v/>
      </c>
      <c r="R8" s="51" t="str">
        <f>IF(Q8="","",VLOOKUP(Q8,$D$16:$F$101,2,FALSE))</f>
        <v/>
      </c>
      <c r="S8" s="51" t="str">
        <f>IF(Q8="","",SUMIFS($T$16:$T$101,$D$16:$D$101,Q8,$E$16:$E$101,R8))</f>
        <v/>
      </c>
      <c r="T8" s="51" t="str">
        <f>IF(Q8="","",SUMIFS($U$16:$U$101,$D$16:$D$101,Q8,$E$16:$E$101,R8))</f>
        <v/>
      </c>
      <c r="U8" s="51" t="str">
        <f>IF(Q8="","",(S8*24)+T8)</f>
        <v/>
      </c>
      <c r="V8" s="51" t="str">
        <f>IF(Q8="","",VLOOKUP(Q8,$D$16:$F$101,3,FALSE))</f>
        <v/>
      </c>
      <c r="W8" s="51" t="str">
        <f>IF(Q8="","",SUMIFS($AB$16:$AB$101,$D$16:$D$101,Q8,$F$16:$F$101,V8))</f>
        <v/>
      </c>
      <c r="X8" s="51" t="str">
        <f>IF(Q8="","",SUMIFS($AC$16:$AC$101,$D$16:$D$101,Q8,$F$16:$F$101,V8))</f>
        <v/>
      </c>
      <c r="Y8" s="51" t="str">
        <f>IF(Q8="","",(W8*24)+X8)</f>
        <v/>
      </c>
      <c r="Z8" s="52" t="str">
        <f>IF(Q8="","",U8+Y8)</f>
        <v/>
      </c>
      <c r="AA8" s="42"/>
      <c r="AB8" s="43"/>
      <c r="AC8" s="43"/>
      <c r="AD8" s="44"/>
      <c r="AE8" s="13"/>
      <c r="AF8" s="14"/>
      <c r="AG8" s="14"/>
      <c r="AH8" s="14"/>
      <c r="AI8" s="14"/>
      <c r="AJ8" s="14"/>
      <c r="AK8" s="14"/>
    </row>
    <row r="9" spans="1:83" s="15" customFormat="1" ht="18" customHeight="1" thickBot="1">
      <c r="A9" s="32" t="str">
        <f>IF(B9="","",CONCATENATE(R9,V9,$N$7))</f>
        <v/>
      </c>
      <c r="B9" s="7" t="str">
        <f>IF(P9&lt;&gt;"",P9,"")</f>
        <v/>
      </c>
      <c r="C9" s="33" t="str">
        <f>IF(B9="","",$C$7)</f>
        <v/>
      </c>
      <c r="D9" s="32" t="str">
        <f>IF(B9="","",$D$7)</f>
        <v/>
      </c>
      <c r="E9" s="7" t="str">
        <f>IF(B9="","",Q9)</f>
        <v/>
      </c>
      <c r="F9" s="33" t="str">
        <f>IF(B9="","",$F$7)</f>
        <v/>
      </c>
      <c r="G9" s="11"/>
      <c r="H9" s="11"/>
      <c r="I9" s="11"/>
      <c r="J9" s="11"/>
      <c r="K9" s="11"/>
      <c r="L9" s="53"/>
      <c r="M9" s="54" t="s">
        <v>25</v>
      </c>
      <c r="N9" s="55" t="s">
        <v>26</v>
      </c>
      <c r="O9" s="56"/>
      <c r="P9" s="49" t="str">
        <f>IF(Q9="","",COUNTA($Q$7:Q9))</f>
        <v/>
      </c>
      <c r="Q9" s="50" t="str">
        <f>IFERROR(INDEX($N$16:$N$99,MATCH(0,INDEX(COUNTIF($Q$5:$Q8,$N$16:$N$99),0,0),0)),"")</f>
        <v/>
      </c>
      <c r="R9" s="51" t="str">
        <f>IF(Q9="","",VLOOKUP(Q9,$D$16:$F$101,2,FALSE))</f>
        <v/>
      </c>
      <c r="S9" s="51" t="str">
        <f>IF(Q9="","",SUMIFS($T$16:$T$101,$D$16:$D$101,Q9,$E$16:$E$101,R9))</f>
        <v/>
      </c>
      <c r="T9" s="51" t="str">
        <f>IF(Q9="","",SUMIFS($U$16:$U$101,$D$16:$D$101,Q9,$E$16:$E$101,R9))</f>
        <v/>
      </c>
      <c r="U9" s="51" t="str">
        <f>IF(Q9="","",(S9*24)+T9)</f>
        <v/>
      </c>
      <c r="V9" s="51" t="str">
        <f>IF(Q9="","",VLOOKUP(Q9,$D$16:$F$101,3,FALSE))</f>
        <v/>
      </c>
      <c r="W9" s="51" t="str">
        <f>IF(Q9="","",SUMIFS($AB$16:$AB$101,$D$16:$D$101,Q9,$F$16:$F$101,V9))</f>
        <v/>
      </c>
      <c r="X9" s="51" t="str">
        <f>IF(Q9="","",SUMIFS($AC$16:$AC$101,$D$16:$D$101,Q9,$F$16:$F$101,V9))</f>
        <v/>
      </c>
      <c r="Y9" s="51" t="str">
        <f>IF(Q9="","",(W9*24)+X9)</f>
        <v/>
      </c>
      <c r="Z9" s="52" t="str">
        <f>IF(Q9="","",U9+Y9)</f>
        <v/>
      </c>
      <c r="AA9" s="42"/>
      <c r="AB9" s="43"/>
      <c r="AC9" s="43"/>
      <c r="AD9" s="44"/>
      <c r="AE9" s="13"/>
      <c r="AF9" s="14"/>
      <c r="AG9" s="14"/>
      <c r="AH9" s="14"/>
      <c r="AI9" s="14"/>
      <c r="AJ9" s="14"/>
      <c r="AK9" s="14"/>
    </row>
    <row r="10" spans="1:83" s="15" customFormat="1" ht="18" customHeight="1" thickBot="1">
      <c r="A10" s="32" t="str">
        <f>IF(B10="","",CONCATENATE(R10,V10,$N$7))</f>
        <v/>
      </c>
      <c r="B10" s="7" t="str">
        <f>IF(P10&lt;&gt;"",P10,"")</f>
        <v/>
      </c>
      <c r="C10" s="33" t="str">
        <f>IF(B10="","",$C$7)</f>
        <v/>
      </c>
      <c r="D10" s="32" t="str">
        <f>IF(B10="","",$D$7)</f>
        <v/>
      </c>
      <c r="E10" s="7" t="str">
        <f>IF(B10="","",Q10)</f>
        <v/>
      </c>
      <c r="F10" s="33" t="str">
        <f>IF(B10="","",$F$7)</f>
        <v/>
      </c>
      <c r="G10" s="11"/>
      <c r="H10" s="11"/>
      <c r="I10" s="11"/>
      <c r="J10" s="11"/>
      <c r="K10" s="11"/>
      <c r="L10" s="57"/>
      <c r="M10" s="54" t="s">
        <v>25</v>
      </c>
      <c r="N10" s="58" t="s">
        <v>27</v>
      </c>
      <c r="O10" s="59"/>
      <c r="P10" s="60" t="str">
        <f>IF(Q10="","",COUNTA($Q$7:Q10))</f>
        <v/>
      </c>
      <c r="Q10" s="61" t="str">
        <f>IFERROR(INDEX($N$16:$N$99,MATCH(0,INDEX(COUNTIF($Q$5:$Q9,$N$16:$N$99),0,0),0)),"")</f>
        <v/>
      </c>
      <c r="R10" s="62" t="str">
        <f>IF(Q10="","",VLOOKUP(Q10,$D$16:$F$101,2,FALSE))</f>
        <v/>
      </c>
      <c r="S10" s="62" t="str">
        <f>IF(Q10="","",SUMIFS($T$16:$T$101,$D$16:$D$101,Q10,$E$16:$E$101,R10))</f>
        <v/>
      </c>
      <c r="T10" s="62" t="str">
        <f>IF(Q10="","",SUMIFS($U$16:$U$101,$D$16:$D$101,Q10,$E$16:$E$101,R10))</f>
        <v/>
      </c>
      <c r="U10" s="62" t="str">
        <f>IF(Q10="","",(S10*24)+T10)</f>
        <v/>
      </c>
      <c r="V10" s="62" t="str">
        <f>IF(Q10="","",VLOOKUP(Q10,$D$16:$F$101,3,FALSE))</f>
        <v/>
      </c>
      <c r="W10" s="62" t="str">
        <f>IF(Q10="","",SUMIFS($AB$16:$AB$101,$D$16:$D$101,Q10,$F$16:$F$101,V10))</f>
        <v/>
      </c>
      <c r="X10" s="62" t="str">
        <f>IF(Q10="","",SUMIFS($AC$16:$AC$101,$D$16:$D$101,Q10,$F$16:$F$101,V10))</f>
        <v/>
      </c>
      <c r="Y10" s="62" t="str">
        <f>IF(Q10="","",(W10*24)+X10)</f>
        <v/>
      </c>
      <c r="Z10" s="63" t="str">
        <f>IF(Q10="","",U10+Y10)</f>
        <v/>
      </c>
      <c r="AA10" s="64"/>
      <c r="AB10" s="65"/>
      <c r="AC10" s="65"/>
      <c r="AD10" s="66"/>
      <c r="AE10" s="13"/>
      <c r="AF10" s="14"/>
      <c r="AG10" s="14"/>
      <c r="AH10" s="14"/>
      <c r="AI10" s="14"/>
      <c r="AJ10" s="14"/>
      <c r="AK10" s="14"/>
    </row>
    <row r="11" spans="1:83" s="15" customFormat="1" ht="18" customHeight="1">
      <c r="A11" s="7"/>
      <c r="B11" s="33" t="str">
        <f>IF(A11="","",$C$7)</f>
        <v/>
      </c>
      <c r="C11" s="33" t="str">
        <f>IF(B11="","",$C$7)</f>
        <v/>
      </c>
      <c r="D11" s="7" t="str">
        <f>IF(A11="","",$E$7)</f>
        <v/>
      </c>
      <c r="E11" s="11"/>
      <c r="F11" s="11"/>
      <c r="G11" s="11"/>
      <c r="H11" s="11"/>
      <c r="I11" s="11"/>
      <c r="J11" s="11"/>
      <c r="K11" s="11"/>
      <c r="L11" s="67"/>
      <c r="M11" s="68"/>
      <c r="N11" s="68"/>
      <c r="O11" s="69"/>
      <c r="P11" s="69"/>
      <c r="Q11" s="69"/>
      <c r="R11" s="70"/>
      <c r="S11" s="69"/>
      <c r="T11" s="69"/>
      <c r="U11" s="69"/>
      <c r="V11" s="69"/>
      <c r="W11" s="69"/>
      <c r="X11" s="69"/>
      <c r="Y11" s="69"/>
      <c r="Z11" s="68"/>
      <c r="AA11" s="68"/>
      <c r="AB11" s="68"/>
      <c r="AC11" s="68"/>
      <c r="AD11" s="71"/>
      <c r="AE11" s="14"/>
      <c r="AF11" s="14"/>
      <c r="AG11" s="14"/>
      <c r="AH11" s="14"/>
      <c r="AI11" s="14"/>
      <c r="AJ11" s="14"/>
      <c r="AK11" s="14"/>
    </row>
    <row r="12" spans="1:83" s="15" customFormat="1" ht="12.75" customHeight="1" thickBot="1">
      <c r="B12" s="11"/>
      <c r="C12" s="11"/>
      <c r="D12" s="11"/>
      <c r="E12" s="11"/>
      <c r="F12" s="11"/>
      <c r="G12" s="11"/>
      <c r="H12" s="11"/>
      <c r="I12" s="72"/>
      <c r="J12" s="11"/>
      <c r="K12" s="11"/>
      <c r="L12" s="73"/>
      <c r="M12" s="74"/>
      <c r="N12" s="13"/>
      <c r="O12" s="75">
        <v>0</v>
      </c>
      <c r="P12" s="76">
        <v>0</v>
      </c>
      <c r="Q12" s="75">
        <v>0</v>
      </c>
      <c r="R12" s="75">
        <v>0</v>
      </c>
      <c r="S12" s="75">
        <v>0</v>
      </c>
      <c r="T12" s="75">
        <v>0</v>
      </c>
      <c r="U12" s="75">
        <v>0</v>
      </c>
      <c r="V12" s="75">
        <v>0</v>
      </c>
      <c r="W12" s="76">
        <v>0</v>
      </c>
      <c r="X12" s="77"/>
      <c r="Y12" s="77"/>
      <c r="Z12" s="74"/>
      <c r="AA12" s="74"/>
      <c r="AB12" s="74"/>
      <c r="AC12" s="74"/>
      <c r="AD12" s="74"/>
      <c r="AE12" s="14"/>
      <c r="AF12" s="14"/>
      <c r="AG12" s="14"/>
      <c r="AH12" s="14"/>
      <c r="AI12" s="14"/>
      <c r="AJ12" s="14"/>
      <c r="AK12" s="14"/>
    </row>
    <row r="13" spans="1:83" s="78" customFormat="1" ht="18" customHeight="1">
      <c r="H13" s="79"/>
      <c r="I13" s="79"/>
      <c r="K13" s="80"/>
      <c r="L13" s="81" t="s">
        <v>28</v>
      </c>
      <c r="M13" s="82" t="s">
        <v>29</v>
      </c>
      <c r="N13" s="82" t="s">
        <v>30</v>
      </c>
      <c r="O13" s="83" t="s">
        <v>31</v>
      </c>
      <c r="P13" s="84"/>
      <c r="Q13" s="84"/>
      <c r="R13" s="84"/>
      <c r="S13" s="84"/>
      <c r="T13" s="84"/>
      <c r="U13" s="85"/>
      <c r="V13" s="86" t="s">
        <v>32</v>
      </c>
      <c r="W13" s="87" t="s">
        <v>33</v>
      </c>
      <c r="X13" s="88"/>
      <c r="Y13" s="88"/>
      <c r="Z13" s="88"/>
      <c r="AA13" s="88"/>
      <c r="AB13" s="88"/>
      <c r="AC13" s="89"/>
      <c r="AD13" s="90" t="s">
        <v>32</v>
      </c>
      <c r="AE13" s="91"/>
      <c r="AF13" s="92"/>
      <c r="AG13" s="92"/>
      <c r="AH13" s="92"/>
      <c r="AI13" s="92"/>
      <c r="AJ13" s="92"/>
      <c r="AK13" s="92"/>
      <c r="AL13" s="92"/>
      <c r="BA13" s="93">
        <f>+COLUMN()</f>
        <v>53</v>
      </c>
      <c r="BB13" s="93">
        <f t="shared" ref="BB13:CE13" si="0">+COLUMN()</f>
        <v>54</v>
      </c>
      <c r="BC13" s="93">
        <f t="shared" si="0"/>
        <v>55</v>
      </c>
      <c r="BD13" s="93">
        <f t="shared" si="0"/>
        <v>56</v>
      </c>
      <c r="BE13" s="93">
        <f t="shared" si="0"/>
        <v>57</v>
      </c>
      <c r="BF13" s="93">
        <f t="shared" si="0"/>
        <v>58</v>
      </c>
      <c r="BG13" s="93">
        <f t="shared" si="0"/>
        <v>59</v>
      </c>
      <c r="BH13" s="93">
        <f t="shared" si="0"/>
        <v>60</v>
      </c>
      <c r="BI13" s="93">
        <f t="shared" si="0"/>
        <v>61</v>
      </c>
      <c r="BJ13" s="93">
        <f t="shared" si="0"/>
        <v>62</v>
      </c>
      <c r="BK13" s="93">
        <f t="shared" si="0"/>
        <v>63</v>
      </c>
      <c r="BL13" s="93">
        <f t="shared" si="0"/>
        <v>64</v>
      </c>
      <c r="BM13" s="93">
        <f t="shared" si="0"/>
        <v>65</v>
      </c>
      <c r="BN13" s="93">
        <f t="shared" si="0"/>
        <v>66</v>
      </c>
      <c r="BO13" s="93">
        <f t="shared" si="0"/>
        <v>67</v>
      </c>
      <c r="BP13" s="93">
        <f t="shared" si="0"/>
        <v>68</v>
      </c>
      <c r="BQ13" s="93">
        <f t="shared" si="0"/>
        <v>69</v>
      </c>
      <c r="BR13" s="93">
        <f t="shared" si="0"/>
        <v>70</v>
      </c>
      <c r="BS13" s="93">
        <f t="shared" si="0"/>
        <v>71</v>
      </c>
      <c r="BT13" s="93">
        <f t="shared" si="0"/>
        <v>72</v>
      </c>
      <c r="BU13" s="93">
        <f t="shared" si="0"/>
        <v>73</v>
      </c>
      <c r="BV13" s="93">
        <f t="shared" si="0"/>
        <v>74</v>
      </c>
      <c r="BW13" s="93">
        <f t="shared" si="0"/>
        <v>75</v>
      </c>
      <c r="BX13" s="93">
        <f t="shared" si="0"/>
        <v>76</v>
      </c>
      <c r="BY13" s="93">
        <f t="shared" si="0"/>
        <v>77</v>
      </c>
      <c r="BZ13" s="93">
        <f t="shared" si="0"/>
        <v>78</v>
      </c>
      <c r="CA13" s="93">
        <f t="shared" si="0"/>
        <v>79</v>
      </c>
      <c r="CB13" s="93">
        <f t="shared" si="0"/>
        <v>80</v>
      </c>
      <c r="CC13" s="93">
        <f t="shared" si="0"/>
        <v>81</v>
      </c>
      <c r="CD13" s="93">
        <f t="shared" si="0"/>
        <v>82</v>
      </c>
      <c r="CE13" s="93">
        <f t="shared" si="0"/>
        <v>83</v>
      </c>
    </row>
    <row r="14" spans="1:83" s="110" customFormat="1" ht="18" customHeight="1">
      <c r="A14" s="94"/>
      <c r="B14" s="95" t="s">
        <v>34</v>
      </c>
      <c r="C14" s="95"/>
      <c r="D14" s="95"/>
      <c r="E14" s="95"/>
      <c r="F14" s="95"/>
      <c r="G14" s="95"/>
      <c r="H14" s="96"/>
      <c r="I14" s="96"/>
      <c r="J14" s="95"/>
      <c r="K14" s="11"/>
      <c r="L14" s="97"/>
      <c r="M14" s="98"/>
      <c r="N14" s="98"/>
      <c r="O14" s="99" t="s">
        <v>35</v>
      </c>
      <c r="P14" s="100"/>
      <c r="Q14" s="101"/>
      <c r="R14" s="99" t="s">
        <v>36</v>
      </c>
      <c r="S14" s="101"/>
      <c r="T14" s="99" t="s">
        <v>37</v>
      </c>
      <c r="U14" s="101"/>
      <c r="V14" s="102"/>
      <c r="W14" s="103" t="s">
        <v>35</v>
      </c>
      <c r="X14" s="104"/>
      <c r="Y14" s="105"/>
      <c r="Z14" s="103" t="s">
        <v>36</v>
      </c>
      <c r="AA14" s="105"/>
      <c r="AB14" s="103" t="s">
        <v>37</v>
      </c>
      <c r="AC14" s="105"/>
      <c r="AD14" s="106"/>
      <c r="AE14" s="107"/>
      <c r="AF14" s="108"/>
      <c r="AG14" s="109"/>
      <c r="AH14" s="109"/>
      <c r="AI14" s="109"/>
      <c r="AJ14" s="109"/>
      <c r="AK14" s="109"/>
      <c r="AL14" s="109"/>
      <c r="AU14" s="15"/>
      <c r="BA14" s="111" t="s">
        <v>38</v>
      </c>
      <c r="BD14" s="112"/>
      <c r="BL14" s="112"/>
    </row>
    <row r="15" spans="1:83" s="110" customFormat="1" ht="18" customHeight="1">
      <c r="A15" s="113" t="s">
        <v>10</v>
      </c>
      <c r="B15" s="113" t="s">
        <v>39</v>
      </c>
      <c r="C15" s="113" t="s">
        <v>3</v>
      </c>
      <c r="D15" s="113" t="s">
        <v>12</v>
      </c>
      <c r="E15" s="113" t="s">
        <v>16</v>
      </c>
      <c r="F15" s="113" t="s">
        <v>20</v>
      </c>
      <c r="G15" s="113" t="s">
        <v>40</v>
      </c>
      <c r="H15" s="113" t="s">
        <v>41</v>
      </c>
      <c r="I15" s="113" t="s">
        <v>42</v>
      </c>
      <c r="J15" s="113" t="s">
        <v>43</v>
      </c>
      <c r="K15" s="114"/>
      <c r="L15" s="97"/>
      <c r="M15" s="98"/>
      <c r="N15" s="98"/>
      <c r="O15" s="115" t="s">
        <v>44</v>
      </c>
      <c r="P15" s="116" t="s">
        <v>45</v>
      </c>
      <c r="Q15" s="116" t="s">
        <v>46</v>
      </c>
      <c r="R15" s="117" t="s">
        <v>47</v>
      </c>
      <c r="S15" s="117" t="s">
        <v>48</v>
      </c>
      <c r="T15" s="117" t="s">
        <v>49</v>
      </c>
      <c r="U15" s="117" t="s">
        <v>50</v>
      </c>
      <c r="V15" s="102"/>
      <c r="W15" s="115" t="s">
        <v>44</v>
      </c>
      <c r="X15" s="118" t="s">
        <v>45</v>
      </c>
      <c r="Y15" s="118" t="s">
        <v>46</v>
      </c>
      <c r="Z15" s="119" t="s">
        <v>47</v>
      </c>
      <c r="AA15" s="119" t="s">
        <v>48</v>
      </c>
      <c r="AB15" s="119" t="s">
        <v>49</v>
      </c>
      <c r="AC15" s="119" t="s">
        <v>50</v>
      </c>
      <c r="AD15" s="106"/>
      <c r="AE15" s="120"/>
      <c r="AF15" s="108"/>
      <c r="AG15" s="109"/>
      <c r="AH15" s="109"/>
      <c r="AI15" s="109"/>
      <c r="AJ15" s="109"/>
      <c r="AK15" s="109"/>
      <c r="AL15" s="109"/>
      <c r="AZ15" s="121" t="s">
        <v>51</v>
      </c>
      <c r="BA15" s="122" t="s">
        <v>44</v>
      </c>
      <c r="BB15" s="122" t="s">
        <v>45</v>
      </c>
      <c r="BC15" s="122" t="s">
        <v>46</v>
      </c>
      <c r="BD15" s="122" t="s">
        <v>47</v>
      </c>
      <c r="BE15" s="122" t="s">
        <v>48</v>
      </c>
      <c r="BF15" s="122" t="s">
        <v>49</v>
      </c>
      <c r="BG15" s="122" t="s">
        <v>50</v>
      </c>
      <c r="BH15" s="122" t="s">
        <v>52</v>
      </c>
      <c r="BI15" s="122" t="s">
        <v>44</v>
      </c>
      <c r="BJ15" s="122" t="s">
        <v>45</v>
      </c>
      <c r="BK15" s="122" t="s">
        <v>46</v>
      </c>
      <c r="BL15" s="122" t="s">
        <v>47</v>
      </c>
      <c r="BM15" s="122" t="s">
        <v>48</v>
      </c>
      <c r="BN15" s="122" t="s">
        <v>49</v>
      </c>
      <c r="BO15" s="122" t="s">
        <v>50</v>
      </c>
      <c r="BP15" s="122" t="s">
        <v>52</v>
      </c>
      <c r="BQ15" s="122" t="s">
        <v>53</v>
      </c>
      <c r="BR15" s="122" t="s">
        <v>54</v>
      </c>
      <c r="BS15" s="122" t="s">
        <v>55</v>
      </c>
      <c r="BT15" s="122" t="s">
        <v>56</v>
      </c>
      <c r="BU15" s="122" t="s">
        <v>57</v>
      </c>
      <c r="BV15" s="122" t="s">
        <v>58</v>
      </c>
      <c r="BW15" s="122" t="s">
        <v>59</v>
      </c>
      <c r="BX15" s="122" t="s">
        <v>60</v>
      </c>
      <c r="BY15" s="122" t="s">
        <v>61</v>
      </c>
      <c r="BZ15" s="123" t="s">
        <v>62</v>
      </c>
      <c r="CA15" s="123" t="s">
        <v>63</v>
      </c>
      <c r="CB15" s="122" t="s">
        <v>64</v>
      </c>
      <c r="CC15" s="122" t="s">
        <v>65</v>
      </c>
      <c r="CD15" s="122" t="s">
        <v>66</v>
      </c>
      <c r="CE15" s="122" t="s">
        <v>67</v>
      </c>
    </row>
    <row r="16" spans="1:83" s="110" customFormat="1" ht="18" customHeight="1">
      <c r="A16" s="124">
        <f>IF(E16&lt;&gt;"",(ROW(E16)-COUNTBLANK($A$14:A15)-14),IF(AND(E16="",F16&lt;&gt;""),(ROW(F16)-COUNTBLANK($A$14:A15)-14),IF(AND(E16&lt;&gt;"",F16&lt;&gt;""),(ROW(E16)-COUNTBLANK($A$14:A15)-14),"")))</f>
        <v>1</v>
      </c>
      <c r="B16" s="125">
        <f>$L$16</f>
        <v>43578</v>
      </c>
      <c r="C16" s="126" t="str">
        <f>+$M$16</f>
        <v>WRP ON THE GO CHOCOLATE 24PX200ML</v>
      </c>
      <c r="D16" s="124" t="str">
        <f>+$N$16</f>
        <v>G1904250001</v>
      </c>
      <c r="E16" s="124" t="str">
        <f>+$P$16</f>
        <v>TB0423A</v>
      </c>
      <c r="F16" s="124" t="str">
        <f>+$X$16</f>
        <v>TC0423A</v>
      </c>
      <c r="G16" s="125">
        <f>IFERROR(EDATE($B16,VLOOKUP(C16,[1]dsis!$B$4:$D$149,3,FALSE)),"")</f>
        <v>44005</v>
      </c>
      <c r="H16" s="124" t="b">
        <f>IF(P16&lt;&gt;"",LEFT(P16,6)=(CONCATENATE("TB",TEXT(B16,"MM"),TEXT(B16,"DD"))),"")</f>
        <v>1</v>
      </c>
      <c r="I16" s="124" t="b">
        <f>IF(X16&lt;&gt;"",LEFT(X16,6)=(CONCATENATE("TC",TEXT(B16,"MM"),TEXT(B16,"DD"))),"")</f>
        <v>1</v>
      </c>
      <c r="J16" s="124">
        <f>IF(LEN(E16)=0,0,COUNTIFS([1]ListLot!$F$1:$F$1882,CPPBRIX!E16,[1]ListLot!$F$1:$F$1882,"&lt;&gt;"&amp;ISBLANK([1]ListLot!$F$1:$F$1882)))</f>
        <v>1</v>
      </c>
      <c r="K16" s="127"/>
      <c r="L16" s="128">
        <v>43578</v>
      </c>
      <c r="M16" s="129" t="s">
        <v>68</v>
      </c>
      <c r="N16" s="130" t="s">
        <v>69</v>
      </c>
      <c r="O16" s="131">
        <f t="shared" ref="O16:O42" si="1">+IF(N16&lt;&gt;"",G16,"")</f>
        <v>44005</v>
      </c>
      <c r="P16" s="132" t="s">
        <v>70</v>
      </c>
      <c r="Q16" s="132" t="s">
        <v>71</v>
      </c>
      <c r="R16" s="133">
        <v>0.8569444444444444</v>
      </c>
      <c r="S16" s="134">
        <v>0.890625</v>
      </c>
      <c r="T16" s="132">
        <v>119</v>
      </c>
      <c r="U16" s="135"/>
      <c r="V16" s="136"/>
      <c r="W16" s="131">
        <f t="shared" ref="W16:W22" si="2">+IF(N16&lt;&gt;"",G16,"")</f>
        <v>44005</v>
      </c>
      <c r="X16" s="132" t="s">
        <v>72</v>
      </c>
      <c r="Y16" s="132" t="s">
        <v>71</v>
      </c>
      <c r="Z16" s="133">
        <v>0.8572685185185186</v>
      </c>
      <c r="AA16" s="134">
        <v>0.87298611111111113</v>
      </c>
      <c r="AB16" s="132">
        <v>119</v>
      </c>
      <c r="AC16" s="135"/>
      <c r="AD16" s="135"/>
      <c r="AE16" s="137"/>
      <c r="AF16" s="108"/>
      <c r="AG16" s="109"/>
      <c r="AH16" s="109"/>
      <c r="AI16" s="109"/>
      <c r="AJ16" s="109"/>
      <c r="AK16" s="109"/>
      <c r="AL16" s="109"/>
      <c r="AZ16" s="138" t="str">
        <f>+SUBSTITUTE($N$7," ","_")</f>
        <v>WRP_ON_THE_GO_CHOCOLATE_24PX200ML</v>
      </c>
      <c r="BA16" s="139">
        <v>44005</v>
      </c>
      <c r="BB16" s="140" t="s">
        <v>70</v>
      </c>
      <c r="BC16" s="132" t="s">
        <v>71</v>
      </c>
      <c r="BD16" s="141">
        <v>43578.856944444444</v>
      </c>
      <c r="BE16" s="141">
        <v>43578.890625</v>
      </c>
      <c r="BF16" s="132">
        <v>119</v>
      </c>
      <c r="BG16" s="142"/>
      <c r="BH16" s="135"/>
      <c r="BI16" s="139">
        <v>44005</v>
      </c>
      <c r="BJ16" s="140" t="s">
        <v>72</v>
      </c>
      <c r="BK16" s="133" t="s">
        <v>71</v>
      </c>
      <c r="BL16" s="141">
        <v>43578.857268518521</v>
      </c>
      <c r="BM16" s="141">
        <v>43578.872986111113</v>
      </c>
      <c r="BN16" s="132">
        <v>119</v>
      </c>
      <c r="BO16" s="135"/>
      <c r="BP16" s="143"/>
      <c r="BQ16" s="123" t="s">
        <v>69</v>
      </c>
      <c r="BR16" s="123">
        <v>2205051</v>
      </c>
      <c r="BS16" s="144">
        <v>43578</v>
      </c>
      <c r="BT16" s="145">
        <v>0.890625</v>
      </c>
      <c r="BU16" s="145">
        <v>0.87298611111111113</v>
      </c>
      <c r="BV16" s="146">
        <v>43578.890625</v>
      </c>
      <c r="BW16" s="146">
        <v>43578.872986111113</v>
      </c>
      <c r="BX16" s="146" t="s">
        <v>73</v>
      </c>
      <c r="BY16" s="146" t="s">
        <v>74</v>
      </c>
      <c r="BZ16" s="147">
        <v>4</v>
      </c>
      <c r="CA16" s="147">
        <v>4</v>
      </c>
      <c r="CB16" s="148">
        <f>(VALUE(BD16))-INT(VALUE(BD16))</f>
        <v>0.85694444444379769</v>
      </c>
      <c r="CC16" s="148">
        <f>(VALUE(BL16))-INT(VALUE(BL16))</f>
        <v>0.85726851852086838</v>
      </c>
      <c r="CD16" s="149">
        <v>43578.856944444444</v>
      </c>
      <c r="CE16" s="149">
        <v>43578.857268518521</v>
      </c>
    </row>
    <row r="17" spans="1:83" s="110" customFormat="1" ht="18" customHeight="1">
      <c r="A17" s="150">
        <f>IF(E17&lt;&gt;"",(ROW(E17)-COUNTBLANK($A$14:A16)-14),IF(AND(E17="",F17&lt;&gt;""),(ROW(F17)-COUNTBLANK($A$14:A16)-14),IF(AND(E17&lt;&gt;"",F17&lt;&gt;""),(ROW(E17)-COUNTBLANK($A$14:A16)-14),"")))</f>
        <v>2</v>
      </c>
      <c r="B17" s="151">
        <f>IF(L17="",$L$16,L17)</f>
        <v>43578</v>
      </c>
      <c r="C17" s="152" t="str">
        <f>+$C$16</f>
        <v>WRP ON THE GO CHOCOLATE 24PX200ML</v>
      </c>
      <c r="D17" s="153" t="str">
        <f>IFERROR(IF(AND(N17&lt;&gt;"",OR(E17&lt;&gt;"",E17&lt;&gt;"-",F17&lt;&gt;"",F17&lt;&gt;"-")),N17,IF(AND(N17="",OR(E17&lt;&gt;"",E17&lt;&gt;"-",F17&lt;&gt;"",F17&lt;&gt;"-")),LOOKUP(2,1/($D$16:D16&lt;&gt;""),$D$16:D16),"")),"")</f>
        <v>G1904250001</v>
      </c>
      <c r="E17" s="153" t="str">
        <f>IF(AND(P17&lt;&gt;"",OR(T17&lt;&gt;"",U17&lt;&gt;"",V17&lt;&gt;"")),P17,IF(AND(P17="",OR(T17&lt;&gt;"",U17&lt;&gt;"",V17&lt;&gt;"")),LOOKUP(2,1/($E$16:E16&lt;&gt;""),$E$16:E16),""))</f>
        <v>TB0423A</v>
      </c>
      <c r="F17" s="153" t="str">
        <f>IF(AND(X17&lt;&gt;"",OR(AB17&lt;&gt;"",AC17&lt;&gt;"",AD17&lt;&gt;"")),X17,IF(AND(X17="",OR(AB17&lt;&gt;"",AC17&lt;&gt;"",AD17&lt;&gt;"")),LOOKUP(2,1/($F$16:F16&lt;&gt;""),$F$16:F16),""))</f>
        <v>TC0423A</v>
      </c>
      <c r="G17" s="151">
        <f>IFERROR(EDATE($B17,VLOOKUP(C17,[1]dsis!$B$4:$D$149,3,FALSE)),"")</f>
        <v>44005</v>
      </c>
      <c r="H17" s="150" t="str">
        <f>IF(P17&lt;&gt;"",LEFT(P17,6)=(CONCATENATE("TB",TEXT(B17,"MM"),TEXT(B17,"DD"))),"")</f>
        <v/>
      </c>
      <c r="I17" s="150" t="str">
        <f>IF(X17&lt;&gt;"",LEFT(X17,6)=(CONCATENATE("TC",TEXT(B17,"MM"),TEXT(B17,"DD"))),"")</f>
        <v/>
      </c>
      <c r="J17" s="150">
        <f>IF(LEN(E17)=0,0,COUNTIFS([1]ListLot!$F$1:$F$1882,CPPBRIX!E17,[1]ListLot!$F$1:$F$1882,"&lt;&gt;"&amp;ISBLANK([1]ListLot!$F$1:$F$1882)))</f>
        <v>1</v>
      </c>
      <c r="K17" s="127"/>
      <c r="L17" s="128"/>
      <c r="M17" s="129"/>
      <c r="N17" s="142"/>
      <c r="O17" s="131" t="str">
        <f t="shared" si="1"/>
        <v/>
      </c>
      <c r="P17" s="132"/>
      <c r="Q17" s="132" t="s">
        <v>75</v>
      </c>
      <c r="R17" s="134">
        <v>0.890625</v>
      </c>
      <c r="S17" s="134">
        <v>0.90395833333333331</v>
      </c>
      <c r="T17" s="132">
        <v>119</v>
      </c>
      <c r="U17" s="135"/>
      <c r="V17" s="135"/>
      <c r="W17" s="131" t="str">
        <f t="shared" si="2"/>
        <v/>
      </c>
      <c r="X17" s="154"/>
      <c r="Y17" s="132" t="s">
        <v>75</v>
      </c>
      <c r="Z17" s="134">
        <v>0.87298611111111113</v>
      </c>
      <c r="AA17" s="134">
        <v>0.88865740740740751</v>
      </c>
      <c r="AB17" s="132">
        <v>119</v>
      </c>
      <c r="AC17" s="135"/>
      <c r="AD17" s="155"/>
      <c r="AE17" s="137"/>
      <c r="AF17" s="108"/>
      <c r="AG17" s="109"/>
      <c r="AH17" s="109"/>
      <c r="AI17" s="109"/>
      <c r="AJ17" s="109"/>
      <c r="AK17" s="109"/>
      <c r="AL17" s="109"/>
      <c r="AZ17" s="121" t="s">
        <v>54</v>
      </c>
      <c r="BA17" s="144">
        <v>44005</v>
      </c>
      <c r="BB17" s="142" t="s">
        <v>70</v>
      </c>
      <c r="BC17" s="132" t="s">
        <v>75</v>
      </c>
      <c r="BD17" s="141">
        <v>43578.890625</v>
      </c>
      <c r="BE17" s="141">
        <v>43578.903958333336</v>
      </c>
      <c r="BF17" s="132">
        <v>119</v>
      </c>
      <c r="BG17" s="142"/>
      <c r="BH17" s="135"/>
      <c r="BI17" s="144">
        <v>44005</v>
      </c>
      <c r="BJ17" s="142" t="s">
        <v>72</v>
      </c>
      <c r="BK17" s="132" t="s">
        <v>75</v>
      </c>
      <c r="BL17" s="141">
        <v>43578.872986111113</v>
      </c>
      <c r="BM17" s="141">
        <v>43578.888657407406</v>
      </c>
      <c r="BN17" s="132">
        <v>119</v>
      </c>
      <c r="BO17" s="135"/>
      <c r="BP17" s="143"/>
      <c r="BQ17" s="123" t="s">
        <v>69</v>
      </c>
      <c r="BR17" s="123">
        <v>2205051</v>
      </c>
      <c r="BS17" s="144">
        <v>43578</v>
      </c>
      <c r="BT17" s="145">
        <v>0.90395833333333331</v>
      </c>
      <c r="BU17" s="145">
        <v>0.88865740740740751</v>
      </c>
      <c r="BV17" s="146">
        <v>43578.903958333336</v>
      </c>
      <c r="BW17" s="146">
        <v>43578.888657407406</v>
      </c>
      <c r="BX17" s="146" t="s">
        <v>73</v>
      </c>
      <c r="BY17" s="146" t="s">
        <v>74</v>
      </c>
      <c r="BZ17" s="147">
        <v>4</v>
      </c>
      <c r="CA17" s="147">
        <v>4</v>
      </c>
      <c r="CB17" s="148">
        <f>(VALUE(BD17))-INT(VALUE(BD17))</f>
        <v>0.890625</v>
      </c>
      <c r="CC17" s="148">
        <f>(VALUE(BL17))-INT(VALUE(BL17))</f>
        <v>0.87298611111327773</v>
      </c>
      <c r="CD17" s="149">
        <v>43578.890625</v>
      </c>
      <c r="CE17" s="149">
        <v>43578.872986111113</v>
      </c>
    </row>
    <row r="18" spans="1:83" s="110" customFormat="1" ht="18" customHeight="1">
      <c r="A18" s="150">
        <f>IF(E18&lt;&gt;"",(ROW(E18)-COUNTBLANK($A$14:A17)-14),IF(AND(E18="",F18&lt;&gt;""),(ROW(F18)-COUNTBLANK($A$14:A17)-14),IF(AND(E18&lt;&gt;"",F18&lt;&gt;""),(ROW(E18)-COUNTBLANK($A$14:A17)-14),"")))</f>
        <v>3</v>
      </c>
      <c r="B18" s="151">
        <f t="shared" ref="B18:B81" si="3">IF(L18="",$L$16,L18)</f>
        <v>43578</v>
      </c>
      <c r="C18" s="152" t="str">
        <f t="shared" ref="C18:C81" si="4">+$C$16</f>
        <v>WRP ON THE GO CHOCOLATE 24PX200ML</v>
      </c>
      <c r="D18" s="153" t="str">
        <f>IFERROR(IF(AND(N18&lt;&gt;"",OR(E18&lt;&gt;"",E18&lt;&gt;"-",F18&lt;&gt;"",F18&lt;&gt;"-")),N18,IF(AND(N18="",OR(E18&lt;&gt;"",E18&lt;&gt;"-",F18&lt;&gt;"",F18&lt;&gt;"-")),LOOKUP(2,1/($D$16:D17&lt;&gt;""),$D$16:D17),"")),"")</f>
        <v>G1904250001</v>
      </c>
      <c r="E18" s="153" t="str">
        <f>IF(AND(P18&lt;&gt;"",OR(T18&lt;&gt;"",U18&lt;&gt;"",V18&lt;&gt;"")),P18,IF(AND(P18="",OR(T18&lt;&gt;"",U18&lt;&gt;"",V18&lt;&gt;"")),LOOKUP(2,1/($E$16:E17&lt;&gt;""),$E$16:E17),""))</f>
        <v>TB0423A</v>
      </c>
      <c r="F18" s="153" t="str">
        <f>IF(AND(X18&lt;&gt;"",OR(AB18&lt;&gt;"",AC18&lt;&gt;"",AD18&lt;&gt;"")),X18,IF(AND(X18="",OR(AB18&lt;&gt;"",AC18&lt;&gt;"",AD18&lt;&gt;"")),LOOKUP(2,1/($F$16:F17&lt;&gt;""),$F$16:F17),""))</f>
        <v>TC0423A</v>
      </c>
      <c r="G18" s="151">
        <f>IFERROR(EDATE($B18,VLOOKUP(C18,[1]dsis!$B$4:$D$149,3,FALSE)),"")</f>
        <v>44005</v>
      </c>
      <c r="H18" s="150" t="str">
        <f t="shared" ref="H18:H81" si="5">IF(P18&lt;&gt;"",LEFT(P18,6)=(CONCATENATE("TB",TEXT(B18,"MM"),TEXT(B18,"DD"))),"")</f>
        <v/>
      </c>
      <c r="I18" s="150" t="str">
        <f t="shared" ref="I18:I81" si="6">IF(X18&lt;&gt;"",LEFT(X18,6)=(CONCATENATE("TC",TEXT(B18,"MM"),TEXT(B18,"DD"))),"")</f>
        <v/>
      </c>
      <c r="J18" s="150">
        <f>IF(LEN(E18)=0,0,COUNTIFS([1]ListLot!$F$1:$F$1882,CPPBRIX!E18,[1]ListLot!$F$1:$F$1882,"&lt;&gt;"&amp;ISBLANK([1]ListLot!$F$1:$F$1882)))</f>
        <v>1</v>
      </c>
      <c r="K18" s="127"/>
      <c r="L18" s="128"/>
      <c r="M18" s="129"/>
      <c r="N18" s="142"/>
      <c r="O18" s="131" t="str">
        <f t="shared" si="1"/>
        <v/>
      </c>
      <c r="P18" s="132"/>
      <c r="Q18" s="132" t="s">
        <v>76</v>
      </c>
      <c r="R18" s="134">
        <v>0.90395833333333331</v>
      </c>
      <c r="S18" s="134">
        <v>0.91672453703703705</v>
      </c>
      <c r="T18" s="132">
        <v>119</v>
      </c>
      <c r="U18" s="135"/>
      <c r="V18" s="135"/>
      <c r="W18" s="131" t="str">
        <f t="shared" si="2"/>
        <v/>
      </c>
      <c r="X18" s="156"/>
      <c r="Y18" s="132" t="s">
        <v>76</v>
      </c>
      <c r="Z18" s="134">
        <v>0.88865740740740751</v>
      </c>
      <c r="AA18" s="134">
        <v>0.9044444444444445</v>
      </c>
      <c r="AB18" s="132">
        <v>119</v>
      </c>
      <c r="AC18" s="135"/>
      <c r="AD18" s="143"/>
      <c r="AE18" s="137"/>
      <c r="AF18" s="108"/>
      <c r="AG18" s="109"/>
      <c r="AH18" s="109"/>
      <c r="AI18" s="109"/>
      <c r="AJ18" s="109"/>
      <c r="AK18" s="109"/>
      <c r="AL18" s="109"/>
      <c r="AZ18" s="157">
        <f>INDEX([1]dsis!$A$4:$A$150,MATCH(CPPBRIX!$N$7,produk,0),0)</f>
        <v>2205051</v>
      </c>
      <c r="BA18" s="144">
        <v>44005</v>
      </c>
      <c r="BB18" s="142" t="s">
        <v>70</v>
      </c>
      <c r="BC18" s="132" t="s">
        <v>76</v>
      </c>
      <c r="BD18" s="141">
        <v>43578.903958333336</v>
      </c>
      <c r="BE18" s="141">
        <v>43578.916724537034</v>
      </c>
      <c r="BF18" s="132">
        <v>119</v>
      </c>
      <c r="BG18" s="142"/>
      <c r="BH18" s="135"/>
      <c r="BI18" s="144">
        <v>44005</v>
      </c>
      <c r="BJ18" s="142" t="s">
        <v>72</v>
      </c>
      <c r="BK18" s="132" t="s">
        <v>76</v>
      </c>
      <c r="BL18" s="141">
        <v>43578.888657407406</v>
      </c>
      <c r="BM18" s="141">
        <v>43578.904444444444</v>
      </c>
      <c r="BN18" s="132">
        <v>119</v>
      </c>
      <c r="BO18" s="135"/>
      <c r="BP18" s="143"/>
      <c r="BQ18" s="123" t="s">
        <v>69</v>
      </c>
      <c r="BR18" s="123">
        <v>2205051</v>
      </c>
      <c r="BS18" s="144">
        <v>43578</v>
      </c>
      <c r="BT18" s="145">
        <v>0.91672453703703705</v>
      </c>
      <c r="BU18" s="145">
        <v>0.9044444444444445</v>
      </c>
      <c r="BV18" s="146">
        <v>43578.916724537034</v>
      </c>
      <c r="BW18" s="146">
        <v>43578.904444444444</v>
      </c>
      <c r="BX18" s="146" t="s">
        <v>73</v>
      </c>
      <c r="BY18" s="146" t="s">
        <v>74</v>
      </c>
      <c r="BZ18" s="147">
        <v>4</v>
      </c>
      <c r="CA18" s="147">
        <v>4</v>
      </c>
      <c r="CB18" s="148">
        <f>(VALUE(BD18))-INT(VALUE(BD18))</f>
        <v>0.90395833333604969</v>
      </c>
      <c r="CC18" s="148">
        <f>(VALUE(BL18))-INT(VALUE(BL18))</f>
        <v>0.88865740740584442</v>
      </c>
      <c r="CD18" s="149">
        <v>43578.903958333336</v>
      </c>
      <c r="CE18" s="149">
        <v>43578.888657407406</v>
      </c>
    </row>
    <row r="19" spans="1:83" s="110" customFormat="1" ht="18" customHeight="1">
      <c r="A19" s="150">
        <f>IF(E19&lt;&gt;"",(ROW(E19)-COUNTBLANK($A$14:A18)-14),IF(AND(E19="",F19&lt;&gt;""),(ROW(F19)-COUNTBLANK($A$14:A18)-14),IF(AND(E19&lt;&gt;"",F19&lt;&gt;""),(ROW(E19)-COUNTBLANK($A$14:A18)-14),"")))</f>
        <v>4</v>
      </c>
      <c r="B19" s="151">
        <f t="shared" si="3"/>
        <v>43578</v>
      </c>
      <c r="C19" s="152" t="str">
        <f t="shared" si="4"/>
        <v>WRP ON THE GO CHOCOLATE 24PX200ML</v>
      </c>
      <c r="D19" s="153" t="str">
        <f>IFERROR(IF(AND(N19&lt;&gt;"",OR(E19&lt;&gt;"",E19&lt;&gt;"-",F19&lt;&gt;"",F19&lt;&gt;"-")),N19,IF(AND(N19="",OR(E19&lt;&gt;"",E19&lt;&gt;"-",F19&lt;&gt;"",F19&lt;&gt;"-")),LOOKUP(2,1/($D$16:D18&lt;&gt;""),$D$16:D18),"")),"")</f>
        <v>G1904250001</v>
      </c>
      <c r="E19" s="153" t="str">
        <f>IF(AND(P19&lt;&gt;"",OR(T19&lt;&gt;"",U19&lt;&gt;"",V19&lt;&gt;"")),P19,IF(AND(P19="",OR(T19&lt;&gt;"",U19&lt;&gt;"",V19&lt;&gt;"")),LOOKUP(2,1/($E$16:E18&lt;&gt;""),$E$16:E18),""))</f>
        <v>TB0423A</v>
      </c>
      <c r="F19" s="153" t="str">
        <f>IF(AND(X19&lt;&gt;"",OR(AB19&lt;&gt;"",AC19&lt;&gt;"",AD19&lt;&gt;"")),X19,IF(AND(X19="",OR(AB19&lt;&gt;"",AC19&lt;&gt;"",AD19&lt;&gt;"")),LOOKUP(2,1/($F$16:F18&lt;&gt;""),$F$16:F18),""))</f>
        <v>TC0423A</v>
      </c>
      <c r="G19" s="151">
        <f>IFERROR(EDATE($B19,VLOOKUP(C19,[1]dsis!$B$4:$D$149,3,FALSE)),"")</f>
        <v>44005</v>
      </c>
      <c r="H19" s="150" t="str">
        <f t="shared" si="5"/>
        <v/>
      </c>
      <c r="I19" s="150" t="str">
        <f t="shared" si="6"/>
        <v/>
      </c>
      <c r="J19" s="150">
        <f>IF(LEN(E19)=0,0,COUNTIFS([1]ListLot!$F$1:$F$1882,CPPBRIX!E19,[1]ListLot!$F$1:$F$1882,"&lt;&gt;"&amp;ISBLANK([1]ListLot!$F$1:$F$1882)))</f>
        <v>1</v>
      </c>
      <c r="K19" s="127"/>
      <c r="L19" s="128"/>
      <c r="M19" s="129"/>
      <c r="N19" s="142"/>
      <c r="O19" s="131" t="str">
        <f t="shared" si="1"/>
        <v/>
      </c>
      <c r="P19" s="132"/>
      <c r="Q19" s="132" t="s">
        <v>77</v>
      </c>
      <c r="R19" s="134">
        <v>0.91672453703703705</v>
      </c>
      <c r="S19" s="134">
        <v>0.93056712962962962</v>
      </c>
      <c r="T19" s="132">
        <v>119</v>
      </c>
      <c r="U19" s="135"/>
      <c r="V19" s="135"/>
      <c r="W19" s="131" t="str">
        <f t="shared" si="2"/>
        <v/>
      </c>
      <c r="X19" s="156"/>
      <c r="Y19" s="132" t="s">
        <v>77</v>
      </c>
      <c r="Z19" s="134">
        <v>0.9044444444444445</v>
      </c>
      <c r="AA19" s="134">
        <v>0.91994212962962962</v>
      </c>
      <c r="AB19" s="132">
        <v>119</v>
      </c>
      <c r="AC19" s="135"/>
      <c r="AD19" s="158"/>
      <c r="AE19" s="137"/>
      <c r="AF19" s="108"/>
      <c r="AG19" s="109"/>
      <c r="AH19" s="109"/>
      <c r="AI19" s="109"/>
      <c r="AJ19" s="109"/>
      <c r="AK19" s="109"/>
      <c r="AL19" s="109"/>
      <c r="BA19" s="144">
        <v>44005</v>
      </c>
      <c r="BB19" s="142" t="s">
        <v>70</v>
      </c>
      <c r="BC19" s="132" t="s">
        <v>77</v>
      </c>
      <c r="BD19" s="141">
        <v>43578.916724537034</v>
      </c>
      <c r="BE19" s="141">
        <v>43578.930567129632</v>
      </c>
      <c r="BF19" s="132">
        <v>119</v>
      </c>
      <c r="BG19" s="135"/>
      <c r="BH19" s="135"/>
      <c r="BI19" s="144">
        <v>44005</v>
      </c>
      <c r="BJ19" s="142" t="s">
        <v>72</v>
      </c>
      <c r="BK19" s="132" t="s">
        <v>77</v>
      </c>
      <c r="BL19" s="141">
        <v>43578.904444444444</v>
      </c>
      <c r="BM19" s="141">
        <v>43578.919942129629</v>
      </c>
      <c r="BN19" s="132">
        <v>119</v>
      </c>
      <c r="BO19" s="135"/>
      <c r="BP19" s="143"/>
      <c r="BQ19" s="123" t="s">
        <v>69</v>
      </c>
      <c r="BR19" s="123">
        <v>2205051</v>
      </c>
      <c r="BS19" s="144">
        <v>43578</v>
      </c>
      <c r="BT19" s="145">
        <v>0.93056712962962962</v>
      </c>
      <c r="BU19" s="145">
        <v>0.91994212962962962</v>
      </c>
      <c r="BV19" s="146">
        <v>43578.930567129632</v>
      </c>
      <c r="BW19" s="146">
        <v>43578.919942129629</v>
      </c>
      <c r="BX19" s="146" t="s">
        <v>73</v>
      </c>
      <c r="BY19" s="146" t="s">
        <v>74</v>
      </c>
      <c r="BZ19" s="147">
        <v>4</v>
      </c>
      <c r="CA19" s="147">
        <v>4</v>
      </c>
      <c r="CB19" s="148">
        <f>(VALUE(BD19))-INT(VALUE(BD19))</f>
        <v>0.91672453703358769</v>
      </c>
      <c r="CC19" s="148">
        <f>(VALUE(BL19))-INT(VALUE(BL19))</f>
        <v>0.90444444444437977</v>
      </c>
      <c r="CD19" s="149">
        <v>43578.916724537034</v>
      </c>
      <c r="CE19" s="149">
        <v>43578.904444444444</v>
      </c>
    </row>
    <row r="20" spans="1:83" s="110" customFormat="1" ht="18" customHeight="1">
      <c r="A20" s="150">
        <f>IF(E20&lt;&gt;"",(ROW(E20)-COUNTBLANK($A$14:A19)-14),IF(AND(E20="",F20&lt;&gt;""),(ROW(F20)-COUNTBLANK($A$14:A19)-14),IF(AND(E20&lt;&gt;"",F20&lt;&gt;""),(ROW(E20)-COUNTBLANK($A$14:A19)-14),"")))</f>
        <v>5</v>
      </c>
      <c r="B20" s="151">
        <f t="shared" si="3"/>
        <v>43578</v>
      </c>
      <c r="C20" s="152" t="str">
        <f t="shared" si="4"/>
        <v>WRP ON THE GO CHOCOLATE 24PX200ML</v>
      </c>
      <c r="D20" s="153" t="str">
        <f>IFERROR(IF(AND(N20&lt;&gt;"",OR(E20&lt;&gt;"",E20&lt;&gt;"-",F20&lt;&gt;"",F20&lt;&gt;"-")),N20,IF(AND(N20="",OR(E20&lt;&gt;"",E20&lt;&gt;"-",F20&lt;&gt;"",F20&lt;&gt;"-")),LOOKUP(2,1/($D$16:D19&lt;&gt;""),$D$16:D19),"")),"")</f>
        <v>G1904250001</v>
      </c>
      <c r="E20" s="153" t="str">
        <f>IF(AND(P20&lt;&gt;"",OR(T20&lt;&gt;"",U20&lt;&gt;"",V20&lt;&gt;"")),P20,IF(AND(P20="",OR(T20&lt;&gt;"",U20&lt;&gt;"",V20&lt;&gt;"")),LOOKUP(2,1/($E$16:E19&lt;&gt;""),$E$16:E19),""))</f>
        <v>TB0423A</v>
      </c>
      <c r="F20" s="153" t="str">
        <f>IF(AND(X20&lt;&gt;"",OR(AB20&lt;&gt;"",AC20&lt;&gt;"",AD20&lt;&gt;"")),X20,IF(AND(X20="",OR(AB20&lt;&gt;"",AC20&lt;&gt;"",AD20&lt;&gt;"")),LOOKUP(2,1/($F$16:F19&lt;&gt;""),$F$16:F19),""))</f>
        <v>TC0423A</v>
      </c>
      <c r="G20" s="151">
        <f>IFERROR(EDATE($B20,VLOOKUP(C20,[1]dsis!$B$4:$D$149,3,FALSE)),"")</f>
        <v>44005</v>
      </c>
      <c r="H20" s="150" t="str">
        <f t="shared" si="5"/>
        <v/>
      </c>
      <c r="I20" s="150" t="str">
        <f t="shared" si="6"/>
        <v/>
      </c>
      <c r="J20" s="150">
        <f>IF(LEN(E20)=0,0,COUNTIFS([1]ListLot!$F$1:$F$1882,CPPBRIX!E20,[1]ListLot!$F$1:$F$1882,"&lt;&gt;"&amp;ISBLANK([1]ListLot!$F$1:$F$1882)))</f>
        <v>1</v>
      </c>
      <c r="K20" s="114"/>
      <c r="L20" s="128"/>
      <c r="M20" s="129"/>
      <c r="N20" s="142"/>
      <c r="O20" s="131" t="str">
        <f t="shared" si="1"/>
        <v/>
      </c>
      <c r="P20" s="132"/>
      <c r="Q20" s="132" t="s">
        <v>78</v>
      </c>
      <c r="R20" s="134">
        <v>0.93056712962962962</v>
      </c>
      <c r="S20" s="134">
        <v>0.94644675925925925</v>
      </c>
      <c r="T20" s="132">
        <v>119</v>
      </c>
      <c r="U20" s="135"/>
      <c r="V20" s="158"/>
      <c r="W20" s="131" t="str">
        <f t="shared" si="2"/>
        <v/>
      </c>
      <c r="X20" s="156"/>
      <c r="Y20" s="132" t="s">
        <v>78</v>
      </c>
      <c r="Z20" s="134">
        <v>0.91994212962962962</v>
      </c>
      <c r="AA20" s="134">
        <v>0.93563657407407408</v>
      </c>
      <c r="AB20" s="132">
        <v>119</v>
      </c>
      <c r="AC20" s="132"/>
      <c r="AD20" s="143"/>
      <c r="AE20" s="137"/>
      <c r="AF20" s="109"/>
      <c r="AG20" s="109"/>
      <c r="AH20" s="109"/>
      <c r="AI20" s="109"/>
      <c r="AJ20" s="109"/>
      <c r="AK20" s="109"/>
      <c r="AL20" s="109"/>
      <c r="BA20" s="144">
        <v>44005</v>
      </c>
      <c r="BB20" s="142" t="s">
        <v>70</v>
      </c>
      <c r="BC20" s="132" t="s">
        <v>78</v>
      </c>
      <c r="BD20" s="141">
        <v>43578.930567129632</v>
      </c>
      <c r="BE20" s="141">
        <v>43578.946446759262</v>
      </c>
      <c r="BF20" s="132">
        <v>119</v>
      </c>
      <c r="BG20" s="142"/>
      <c r="BH20" s="135"/>
      <c r="BI20" s="144">
        <v>44005</v>
      </c>
      <c r="BJ20" s="142" t="s">
        <v>72</v>
      </c>
      <c r="BK20" s="132" t="s">
        <v>78</v>
      </c>
      <c r="BL20" s="141">
        <v>43578.919942129629</v>
      </c>
      <c r="BM20" s="141">
        <v>43578.935636574075</v>
      </c>
      <c r="BN20" s="132">
        <v>119</v>
      </c>
      <c r="BO20" s="135"/>
      <c r="BP20" s="143"/>
      <c r="BQ20" s="123" t="s">
        <v>69</v>
      </c>
      <c r="BR20" s="123">
        <v>2205051</v>
      </c>
      <c r="BS20" s="144">
        <v>43578</v>
      </c>
      <c r="BT20" s="145">
        <v>0.94644675925925925</v>
      </c>
      <c r="BU20" s="145">
        <v>0.93563657407407408</v>
      </c>
      <c r="BV20" s="146">
        <v>43578.946446759262</v>
      </c>
      <c r="BW20" s="146">
        <v>43578.935636574075</v>
      </c>
      <c r="BX20" s="146" t="s">
        <v>73</v>
      </c>
      <c r="BY20" s="146" t="s">
        <v>74</v>
      </c>
      <c r="BZ20" s="147">
        <v>4</v>
      </c>
      <c r="CA20" s="147">
        <v>4</v>
      </c>
      <c r="CB20" s="148">
        <f>(VALUE(BD20))-INT(VALUE(BD20))</f>
        <v>0.93056712963152677</v>
      </c>
      <c r="CC20" s="148">
        <f>(VALUE(BL20))-INT(VALUE(BL20))</f>
        <v>0.91994212962890742</v>
      </c>
      <c r="CD20" s="149">
        <v>43578.930567129632</v>
      </c>
      <c r="CE20" s="149">
        <v>43578.919942129629</v>
      </c>
    </row>
    <row r="21" spans="1:83" s="110" customFormat="1" ht="18" customHeight="1">
      <c r="A21" s="150">
        <f>IF(E21&lt;&gt;"",(ROW(E21)-COUNTBLANK($A$14:A20)-14),IF(AND(E21="",F21&lt;&gt;""),(ROW(F21)-COUNTBLANK($A$14:A20)-14),IF(AND(E21&lt;&gt;"",F21&lt;&gt;""),(ROW(E21)-COUNTBLANK($A$14:A20)-14),"")))</f>
        <v>6</v>
      </c>
      <c r="B21" s="151">
        <f t="shared" si="3"/>
        <v>43578</v>
      </c>
      <c r="C21" s="152" t="str">
        <f t="shared" si="4"/>
        <v>WRP ON THE GO CHOCOLATE 24PX200ML</v>
      </c>
      <c r="D21" s="153" t="str">
        <f>IFERROR(IF(AND(N21&lt;&gt;"",OR(E21&lt;&gt;"",E21&lt;&gt;"-",F21&lt;&gt;"",F21&lt;&gt;"-")),N21,IF(AND(N21="",OR(E21&lt;&gt;"",E21&lt;&gt;"-",F21&lt;&gt;"",F21&lt;&gt;"-")),LOOKUP(2,1/($D$16:D20&lt;&gt;""),$D$16:D20),"")),"")</f>
        <v>G1904250001</v>
      </c>
      <c r="E21" s="153" t="str">
        <f>IF(AND(P21&lt;&gt;"",OR(T21&lt;&gt;"",U21&lt;&gt;"",V21&lt;&gt;"")),P21,IF(AND(P21="",OR(T21&lt;&gt;"",U21&lt;&gt;"",V21&lt;&gt;"")),LOOKUP(2,1/($E$16:E20&lt;&gt;""),$E$16:E20),""))</f>
        <v>TB0423A</v>
      </c>
      <c r="F21" s="153" t="str">
        <f>IF(AND(X21&lt;&gt;"",OR(AB21&lt;&gt;"",AC21&lt;&gt;"",AD21&lt;&gt;"")),X21,IF(AND(X21="",OR(AB21&lt;&gt;"",AC21&lt;&gt;"",AD21&lt;&gt;"")),LOOKUP(2,1/($F$16:F20&lt;&gt;""),$F$16:F20),""))</f>
        <v>TC0423A</v>
      </c>
      <c r="G21" s="151">
        <f>IFERROR(EDATE($B21,VLOOKUP(C21,[1]dsis!$B$4:$D$149,3,FALSE)),"")</f>
        <v>44005</v>
      </c>
      <c r="H21" s="150" t="str">
        <f t="shared" si="5"/>
        <v/>
      </c>
      <c r="I21" s="150" t="str">
        <f t="shared" si="6"/>
        <v/>
      </c>
      <c r="J21" s="150">
        <f>IF(LEN(E21)=0,0,COUNTIFS([1]ListLot!$F$1:$F$1882,CPPBRIX!E21,[1]ListLot!$F$1:$F$1882,"&lt;&gt;"&amp;ISBLANK([1]ListLot!$F$1:$F$1882)))</f>
        <v>1</v>
      </c>
      <c r="K21" s="114"/>
      <c r="L21" s="128"/>
      <c r="M21" s="129"/>
      <c r="N21" s="142"/>
      <c r="O21" s="131" t="str">
        <f t="shared" si="1"/>
        <v/>
      </c>
      <c r="P21" s="132"/>
      <c r="Q21" s="132" t="s">
        <v>79</v>
      </c>
      <c r="R21" s="134">
        <v>0.94644675925925925</v>
      </c>
      <c r="S21" s="134">
        <v>0.96106481481481476</v>
      </c>
      <c r="T21" s="132">
        <v>119</v>
      </c>
      <c r="U21" s="135"/>
      <c r="V21" s="158"/>
      <c r="W21" s="131" t="str">
        <f t="shared" si="2"/>
        <v/>
      </c>
      <c r="X21" s="156"/>
      <c r="Y21" s="132" t="s">
        <v>79</v>
      </c>
      <c r="Z21" s="134">
        <v>0.93563657407407408</v>
      </c>
      <c r="AA21" s="134">
        <v>0.95128472222222227</v>
      </c>
      <c r="AB21" s="132">
        <v>119</v>
      </c>
      <c r="AC21" s="135"/>
      <c r="AD21" s="143"/>
      <c r="AE21" s="137"/>
      <c r="AF21" s="109"/>
      <c r="AG21" s="109"/>
      <c r="AH21" s="109"/>
      <c r="AI21" s="109"/>
      <c r="AJ21" s="109"/>
      <c r="AK21" s="109"/>
      <c r="AL21" s="109"/>
      <c r="BA21" s="144">
        <v>44005</v>
      </c>
      <c r="BB21" s="142" t="s">
        <v>70</v>
      </c>
      <c r="BC21" s="132" t="s">
        <v>79</v>
      </c>
      <c r="BD21" s="141">
        <v>43578.946446759262</v>
      </c>
      <c r="BE21" s="141">
        <v>43578.961064814815</v>
      </c>
      <c r="BF21" s="132">
        <v>119</v>
      </c>
      <c r="BG21" s="142"/>
      <c r="BH21" s="135"/>
      <c r="BI21" s="144">
        <v>44005</v>
      </c>
      <c r="BJ21" s="142" t="s">
        <v>72</v>
      </c>
      <c r="BK21" s="132" t="s">
        <v>79</v>
      </c>
      <c r="BL21" s="141">
        <v>43578.935636574075</v>
      </c>
      <c r="BM21" s="141">
        <v>43578.951284722221</v>
      </c>
      <c r="BN21" s="132">
        <v>119</v>
      </c>
      <c r="BO21" s="135"/>
      <c r="BP21" s="143"/>
      <c r="BQ21" s="123" t="s">
        <v>69</v>
      </c>
      <c r="BR21" s="123">
        <v>2205051</v>
      </c>
      <c r="BS21" s="144">
        <v>43578</v>
      </c>
      <c r="BT21" s="145">
        <v>0.96106481481481476</v>
      </c>
      <c r="BU21" s="145">
        <v>0.95128472222222227</v>
      </c>
      <c r="BV21" s="146">
        <v>43578.961064814815</v>
      </c>
      <c r="BW21" s="146">
        <v>43578.951284722221</v>
      </c>
      <c r="BX21" s="146" t="s">
        <v>73</v>
      </c>
      <c r="BY21" s="146" t="s">
        <v>74</v>
      </c>
      <c r="BZ21" s="147">
        <v>4</v>
      </c>
      <c r="CA21" s="147">
        <v>4</v>
      </c>
      <c r="CB21" s="148">
        <f>(VALUE(BD21))-INT(VALUE(BD21))</f>
        <v>0.94644675926247146</v>
      </c>
      <c r="CC21" s="148">
        <f>(VALUE(BL21))-INT(VALUE(BL21))</f>
        <v>0.93563657407503342</v>
      </c>
      <c r="CD21" s="149">
        <v>43578.946446759262</v>
      </c>
      <c r="CE21" s="149">
        <v>43578.935636574075</v>
      </c>
    </row>
    <row r="22" spans="1:83" s="161" customFormat="1" ht="18" customHeight="1">
      <c r="A22" s="150">
        <f>IF(E22&lt;&gt;"",(ROW(E22)-COUNTBLANK($A$14:A21)-14),IF(AND(E22="",F22&lt;&gt;""),(ROW(F22)-COUNTBLANK($A$14:A21)-14),IF(AND(E22&lt;&gt;"",F22&lt;&gt;""),(ROW(E22)-COUNTBLANK($A$14:A21)-14),"")))</f>
        <v>7</v>
      </c>
      <c r="B22" s="151">
        <f t="shared" si="3"/>
        <v>43578</v>
      </c>
      <c r="C22" s="152" t="str">
        <f t="shared" si="4"/>
        <v>WRP ON THE GO CHOCOLATE 24PX200ML</v>
      </c>
      <c r="D22" s="153" t="str">
        <f>IFERROR(IF(AND(N22&lt;&gt;"",OR(E22&lt;&gt;"",E22&lt;&gt;"-",F22&lt;&gt;"",F22&lt;&gt;"-")),N22,IF(AND(N22="",OR(E22&lt;&gt;"",E22&lt;&gt;"-",F22&lt;&gt;"",F22&lt;&gt;"-")),LOOKUP(2,1/($D$16:D21&lt;&gt;""),$D$16:D21),"")),"")</f>
        <v>G1904250001</v>
      </c>
      <c r="E22" s="153" t="str">
        <f>IF(AND(P22&lt;&gt;"",OR(T22&lt;&gt;"",U22&lt;&gt;"",V22&lt;&gt;"")),P22,IF(AND(P22="",OR(T22&lt;&gt;"",U22&lt;&gt;"",V22&lt;&gt;"")),LOOKUP(2,1/($E$16:E21&lt;&gt;""),$E$16:E21),""))</f>
        <v>TB0423A</v>
      </c>
      <c r="F22" s="153" t="str">
        <f>IF(AND(X22&lt;&gt;"",OR(AB22&lt;&gt;"",AC22&lt;&gt;"",AD22&lt;&gt;"")),X22,IF(AND(X22="",OR(AB22&lt;&gt;"",AC22&lt;&gt;"",AD22&lt;&gt;"")),LOOKUP(2,1/($F$16:F21&lt;&gt;""),$F$16:F21),""))</f>
        <v>TC0423A</v>
      </c>
      <c r="G22" s="151">
        <f>IFERROR(EDATE($B22,VLOOKUP(C22,[1]dsis!$B$4:$D$149,3,FALSE)),"")</f>
        <v>44005</v>
      </c>
      <c r="H22" s="150" t="str">
        <f t="shared" si="5"/>
        <v/>
      </c>
      <c r="I22" s="150" t="str">
        <f t="shared" si="6"/>
        <v/>
      </c>
      <c r="J22" s="150">
        <f>IF(LEN(E22)=0,0,COUNTIFS([1]ListLot!$F$1:$F$1882,CPPBRIX!E22,[1]ListLot!$F$1:$F$1882,"&lt;&gt;"&amp;ISBLANK([1]ListLot!$F$1:$F$1882)))</f>
        <v>1</v>
      </c>
      <c r="K22" s="150"/>
      <c r="L22" s="128"/>
      <c r="M22" s="129"/>
      <c r="N22" s="142"/>
      <c r="O22" s="131" t="str">
        <f t="shared" si="1"/>
        <v/>
      </c>
      <c r="P22" s="132"/>
      <c r="Q22" s="132" t="s">
        <v>80</v>
      </c>
      <c r="R22" s="134">
        <v>0.96106481481481476</v>
      </c>
      <c r="S22" s="134">
        <v>0.97293981481481484</v>
      </c>
      <c r="T22" s="132">
        <v>119</v>
      </c>
      <c r="U22" s="135"/>
      <c r="V22" s="158"/>
      <c r="W22" s="131" t="str">
        <f t="shared" si="2"/>
        <v/>
      </c>
      <c r="X22" s="156"/>
      <c r="Y22" s="132" t="s">
        <v>80</v>
      </c>
      <c r="Z22" s="134">
        <v>0.95128472222222227</v>
      </c>
      <c r="AA22" s="134">
        <v>0.96677083333333336</v>
      </c>
      <c r="AB22" s="132">
        <v>119</v>
      </c>
      <c r="AC22" s="159"/>
      <c r="AD22" s="143"/>
      <c r="AE22" s="137"/>
      <c r="AF22" s="160"/>
      <c r="AG22" s="160"/>
      <c r="AH22" s="160"/>
      <c r="AI22" s="160"/>
      <c r="AJ22" s="160"/>
      <c r="AK22" s="160"/>
      <c r="AL22" s="160"/>
      <c r="BA22" s="144">
        <v>44005</v>
      </c>
      <c r="BB22" s="142" t="s">
        <v>70</v>
      </c>
      <c r="BC22" s="132" t="s">
        <v>80</v>
      </c>
      <c r="BD22" s="141">
        <v>43578.961064814815</v>
      </c>
      <c r="BE22" s="141">
        <v>43578.972939814812</v>
      </c>
      <c r="BF22" s="132">
        <v>119</v>
      </c>
      <c r="BG22" s="142"/>
      <c r="BH22" s="135"/>
      <c r="BI22" s="144">
        <v>44005</v>
      </c>
      <c r="BJ22" s="142" t="s">
        <v>72</v>
      </c>
      <c r="BK22" s="132" t="s">
        <v>80</v>
      </c>
      <c r="BL22" s="141">
        <v>43578.951284722221</v>
      </c>
      <c r="BM22" s="141">
        <v>43578.966770833336</v>
      </c>
      <c r="BN22" s="132">
        <v>119</v>
      </c>
      <c r="BO22" s="159"/>
      <c r="BP22" s="143"/>
      <c r="BQ22" s="162" t="s">
        <v>69</v>
      </c>
      <c r="BR22" s="162">
        <v>2205051</v>
      </c>
      <c r="BS22" s="144">
        <v>43578</v>
      </c>
      <c r="BT22" s="145">
        <v>0.97293981481481484</v>
      </c>
      <c r="BU22" s="145">
        <v>0.96677083333333336</v>
      </c>
      <c r="BV22" s="146">
        <v>43578.972939814812</v>
      </c>
      <c r="BW22" s="146">
        <v>43578.966770833336</v>
      </c>
      <c r="BX22" s="146" t="s">
        <v>73</v>
      </c>
      <c r="BY22" s="146" t="s">
        <v>74</v>
      </c>
      <c r="BZ22" s="147">
        <v>4</v>
      </c>
      <c r="CA22" s="147">
        <v>4</v>
      </c>
      <c r="CB22" s="148">
        <f>(VALUE(BD22))-INT(VALUE(BD22))</f>
        <v>0.96106481481547235</v>
      </c>
      <c r="CC22" s="148">
        <f>(VALUE(BL22))-INT(VALUE(BL22))</f>
        <v>0.95128472222131677</v>
      </c>
      <c r="CD22" s="149">
        <v>43578.961064814815</v>
      </c>
      <c r="CE22" s="149">
        <v>43578.951284722221</v>
      </c>
    </row>
    <row r="23" spans="1:83" s="94" customFormat="1" ht="18" customHeight="1">
      <c r="A23" s="150">
        <f>IF(E23&lt;&gt;"",(ROW(E23)-COUNTBLANK($A$14:A22)-14),IF(AND(E23="",F23&lt;&gt;""),(ROW(F23)-COUNTBLANK($A$14:A22)-14),IF(AND(E23&lt;&gt;"",F23&lt;&gt;""),(ROW(E23)-COUNTBLANK($A$14:A22)-14),"")))</f>
        <v>8</v>
      </c>
      <c r="B23" s="151">
        <f t="shared" si="3"/>
        <v>43578</v>
      </c>
      <c r="C23" s="152" t="str">
        <f t="shared" si="4"/>
        <v>WRP ON THE GO CHOCOLATE 24PX200ML</v>
      </c>
      <c r="D23" s="153" t="str">
        <f>IFERROR(IF(AND(N23&lt;&gt;"",OR(E23&lt;&gt;"",E23&lt;&gt;"-",F23&lt;&gt;"",F23&lt;&gt;"-")),N23,IF(AND(N23="",OR(E23&lt;&gt;"",E23&lt;&gt;"-",F23&lt;&gt;"",F23&lt;&gt;"-")),LOOKUP(2,1/($D$16:D22&lt;&gt;""),$D$16:D22),"")),"")</f>
        <v>G1904250001</v>
      </c>
      <c r="E23" s="153" t="str">
        <f>IF(AND(P23&lt;&gt;"",OR(T23&lt;&gt;"",U23&lt;&gt;"",V23&lt;&gt;"")),P23,IF(AND(P23="",OR(T23&lt;&gt;"",U23&lt;&gt;"",V23&lt;&gt;"")),LOOKUP(2,1/($E$16:E22&lt;&gt;""),$E$16:E22),""))</f>
        <v>TB0423A</v>
      </c>
      <c r="F23" s="153" t="str">
        <f>IF(AND(X23&lt;&gt;"",OR(AB23&lt;&gt;"",AC23&lt;&gt;"",AD23&lt;&gt;"")),X23,IF(AND(X23="",OR(AB23&lt;&gt;"",AC23&lt;&gt;"",AD23&lt;&gt;"")),LOOKUP(2,1/($F$16:F22&lt;&gt;""),$F$16:F22),""))</f>
        <v>TC0423A</v>
      </c>
      <c r="G23" s="151">
        <f>IFERROR(EDATE($B23,VLOOKUP(C23,[1]dsis!$B$4:$D$149,3,FALSE)),"")</f>
        <v>44005</v>
      </c>
      <c r="H23" s="150" t="str">
        <f t="shared" si="5"/>
        <v/>
      </c>
      <c r="I23" s="150" t="str">
        <f t="shared" si="6"/>
        <v/>
      </c>
      <c r="J23" s="150">
        <f>IF(LEN(E23)=0,0,COUNTIFS([1]ListLot!$F$1:$F$1882,CPPBRIX!E23,[1]ListLot!$F$1:$F$1882,"&lt;&gt;"&amp;ISBLANK([1]ListLot!$F$1:$F$1882)))</f>
        <v>1</v>
      </c>
      <c r="K23" s="95"/>
      <c r="L23" s="128"/>
      <c r="M23" s="129"/>
      <c r="O23" s="131" t="str">
        <f t="shared" si="1"/>
        <v/>
      </c>
      <c r="P23" s="132"/>
      <c r="Q23" s="132" t="s">
        <v>81</v>
      </c>
      <c r="R23" s="134">
        <v>0.97293981481481484</v>
      </c>
      <c r="S23" s="134">
        <v>0.98811342592592588</v>
      </c>
      <c r="T23" s="132">
        <v>119</v>
      </c>
      <c r="U23" s="135"/>
      <c r="V23" s="158"/>
      <c r="W23" s="131" t="str">
        <f>+IF(N24&lt;&gt;"",G23,"")</f>
        <v/>
      </c>
      <c r="X23" s="156"/>
      <c r="Y23" s="132" t="s">
        <v>81</v>
      </c>
      <c r="Z23" s="134">
        <v>0.96677083333333336</v>
      </c>
      <c r="AA23" s="158">
        <v>0.98305555555555557</v>
      </c>
      <c r="AB23" s="132">
        <v>119</v>
      </c>
      <c r="AC23" s="142"/>
      <c r="AD23" s="143"/>
      <c r="AE23" s="137"/>
      <c r="AF23" s="160"/>
      <c r="AG23" s="160"/>
      <c r="AH23" s="163"/>
      <c r="AI23" s="163"/>
      <c r="AJ23" s="164"/>
      <c r="AK23" s="164"/>
      <c r="AL23" s="164"/>
      <c r="BA23" s="144">
        <v>44005</v>
      </c>
      <c r="BB23" s="142" t="s">
        <v>70</v>
      </c>
      <c r="BC23" s="132" t="s">
        <v>81</v>
      </c>
      <c r="BD23" s="141">
        <v>43578.972939814812</v>
      </c>
      <c r="BE23" s="141">
        <v>43578.988113425927</v>
      </c>
      <c r="BF23" s="132">
        <v>119</v>
      </c>
      <c r="BG23" s="142"/>
      <c r="BH23" s="135"/>
      <c r="BI23" s="144">
        <v>44005</v>
      </c>
      <c r="BJ23" s="142" t="s">
        <v>72</v>
      </c>
      <c r="BK23" s="132" t="s">
        <v>81</v>
      </c>
      <c r="BL23" s="141">
        <v>43578.966770833336</v>
      </c>
      <c r="BM23" s="141">
        <v>43578.983055555553</v>
      </c>
      <c r="BN23" s="132">
        <v>119</v>
      </c>
      <c r="BO23" s="142"/>
      <c r="BP23" s="165"/>
      <c r="BQ23" s="166" t="s">
        <v>69</v>
      </c>
      <c r="BR23" s="166">
        <v>2205051</v>
      </c>
      <c r="BS23" s="144">
        <v>43578</v>
      </c>
      <c r="BT23" s="145">
        <v>0.98811342592592588</v>
      </c>
      <c r="BU23" s="145">
        <v>0.98305555555555557</v>
      </c>
      <c r="BV23" s="146">
        <v>43578.988113425927</v>
      </c>
      <c r="BW23" s="146">
        <v>43578.983055555553</v>
      </c>
      <c r="BX23" s="146" t="s">
        <v>73</v>
      </c>
      <c r="BY23" s="146" t="s">
        <v>74</v>
      </c>
      <c r="BZ23" s="147">
        <v>4</v>
      </c>
      <c r="CA23" s="147">
        <v>4</v>
      </c>
      <c r="CB23" s="148">
        <f>(VALUE(BD23))-INT(VALUE(BD23))</f>
        <v>0.97293981481197989</v>
      </c>
      <c r="CC23" s="148">
        <f>(VALUE(BL23))-INT(VALUE(BL23))</f>
        <v>0.96677083333634073</v>
      </c>
      <c r="CD23" s="149">
        <v>43578.972939814812</v>
      </c>
      <c r="CE23" s="149">
        <v>43578.966770833336</v>
      </c>
    </row>
    <row r="24" spans="1:83" s="94" customFormat="1" ht="18" customHeight="1">
      <c r="A24" s="150">
        <f>IF(E24&lt;&gt;"",(ROW(E24)-COUNTBLANK($A$14:A23)-14),IF(AND(E24="",F24&lt;&gt;""),(ROW(F24)-COUNTBLANK($A$14:A23)-14),IF(AND(E24&lt;&gt;"",F24&lt;&gt;""),(ROW(E24)-COUNTBLANK($A$14:A23)-14),"")))</f>
        <v>9</v>
      </c>
      <c r="B24" s="151">
        <f t="shared" si="3"/>
        <v>43578</v>
      </c>
      <c r="C24" s="152" t="str">
        <f t="shared" si="4"/>
        <v>WRP ON THE GO CHOCOLATE 24PX200ML</v>
      </c>
      <c r="D24" s="153" t="str">
        <f>IFERROR(IF(AND(N24&lt;&gt;"",OR(E24&lt;&gt;"",E24&lt;&gt;"-",F24&lt;&gt;"",F24&lt;&gt;"-")),N24,IF(AND(N24="",OR(E24&lt;&gt;"",E24&lt;&gt;"-",F24&lt;&gt;"",F24&lt;&gt;"-")),LOOKUP(2,1/($D$16:D23&lt;&gt;""),$D$16:D23),"")),"")</f>
        <v>G1904250001</v>
      </c>
      <c r="E24" s="153" t="str">
        <f>IF(AND(P24&lt;&gt;"",OR(T24&lt;&gt;"",U24&lt;&gt;"",V24&lt;&gt;"")),P24,IF(AND(P24="",OR(T24&lt;&gt;"",U24&lt;&gt;"",V24&lt;&gt;"")),LOOKUP(2,1/($E$16:E23&lt;&gt;""),$E$16:E23),""))</f>
        <v>TB0423A</v>
      </c>
      <c r="F24" s="153" t="str">
        <f>IF(AND(X24&lt;&gt;"",OR(AB24&lt;&gt;"",AC24&lt;&gt;"",AD24&lt;&gt;"")),X24,IF(AND(X24="",OR(AB24&lt;&gt;"",AC24&lt;&gt;"",AD24&lt;&gt;"")),LOOKUP(2,1/($F$16:F23&lt;&gt;""),$F$16:F23),""))</f>
        <v>TC0423A</v>
      </c>
      <c r="G24" s="151">
        <f>IFERROR(EDATE($B24,VLOOKUP(C24,[1]dsis!$B$4:$D$149,3,FALSE)),"")</f>
        <v>44005</v>
      </c>
      <c r="H24" s="150" t="str">
        <f t="shared" si="5"/>
        <v/>
      </c>
      <c r="I24" s="150" t="str">
        <f t="shared" si="6"/>
        <v/>
      </c>
      <c r="J24" s="150">
        <f>IF(LEN(E24)=0,0,COUNTIFS([1]ListLot!$F$1:$F$1882,CPPBRIX!E24,[1]ListLot!$F$1:$F$1882,"&lt;&gt;"&amp;ISBLANK([1]ListLot!$F$1:$F$1882)))</f>
        <v>1</v>
      </c>
      <c r="K24" s="95"/>
      <c r="L24" s="128"/>
      <c r="M24" s="129"/>
      <c r="N24" s="142"/>
      <c r="O24" s="131" t="str">
        <f t="shared" si="1"/>
        <v/>
      </c>
      <c r="P24" s="132"/>
      <c r="Q24" s="132" t="s">
        <v>82</v>
      </c>
      <c r="R24" s="134">
        <v>0.98811342592592588</v>
      </c>
      <c r="S24" s="158">
        <v>1.3425925925925925E-3</v>
      </c>
      <c r="T24" s="132">
        <v>119</v>
      </c>
      <c r="U24" s="135"/>
      <c r="V24" s="135"/>
      <c r="W24" s="131" t="str">
        <f>+IF(N25&lt;&gt;"",G24,"")</f>
        <v/>
      </c>
      <c r="X24" s="167"/>
      <c r="Y24" s="132" t="s">
        <v>82</v>
      </c>
      <c r="Z24" s="158">
        <v>0.98305555555555557</v>
      </c>
      <c r="AA24" s="158">
        <v>0.99843749999999998</v>
      </c>
      <c r="AB24" s="132">
        <v>119</v>
      </c>
      <c r="AC24" s="142"/>
      <c r="AD24" s="129"/>
      <c r="AE24" s="160"/>
      <c r="AF24" s="160"/>
      <c r="AG24" s="160"/>
      <c r="AH24" s="163"/>
      <c r="AI24" s="163"/>
      <c r="AJ24" s="164"/>
      <c r="AK24" s="164"/>
      <c r="AL24" s="164"/>
      <c r="BA24" s="144">
        <v>44005</v>
      </c>
      <c r="BB24" s="142" t="s">
        <v>70</v>
      </c>
      <c r="BC24" s="132" t="s">
        <v>82</v>
      </c>
      <c r="BD24" s="141">
        <v>43578.988113425927</v>
      </c>
      <c r="BE24" s="141">
        <v>43579.001342592594</v>
      </c>
      <c r="BF24" s="132">
        <v>119</v>
      </c>
      <c r="BG24" s="142"/>
      <c r="BH24" s="135"/>
      <c r="BI24" s="144">
        <v>44005</v>
      </c>
      <c r="BJ24" s="142" t="s">
        <v>72</v>
      </c>
      <c r="BK24" s="132" t="s">
        <v>82</v>
      </c>
      <c r="BL24" s="141">
        <v>43578.983055555553</v>
      </c>
      <c r="BM24" s="168">
        <v>43578.998437499999</v>
      </c>
      <c r="BN24" s="132">
        <v>119</v>
      </c>
      <c r="BO24" s="142"/>
      <c r="BP24" s="129"/>
      <c r="BQ24" s="166" t="s">
        <v>69</v>
      </c>
      <c r="BR24" s="166">
        <v>2205051</v>
      </c>
      <c r="BS24" s="144">
        <v>43578</v>
      </c>
      <c r="BT24" s="145">
        <v>1.3425925925925925E-3</v>
      </c>
      <c r="BU24" s="145">
        <v>0.99843749999999998</v>
      </c>
      <c r="BV24" s="146">
        <v>43579.001342592594</v>
      </c>
      <c r="BW24" s="146">
        <v>43578.998437499999</v>
      </c>
      <c r="BX24" s="146" t="s">
        <v>73</v>
      </c>
      <c r="BY24" s="146" t="s">
        <v>74</v>
      </c>
      <c r="BZ24" s="147">
        <v>4</v>
      </c>
      <c r="CA24" s="147">
        <v>4</v>
      </c>
      <c r="CB24" s="148">
        <f>(VALUE(BD24))-INT(VALUE(BD24))</f>
        <v>0.98811342592671281</v>
      </c>
      <c r="CC24" s="148">
        <f>(VALUE(BL24))-INT(VALUE(BL24))</f>
        <v>0.98305555555270985</v>
      </c>
      <c r="CD24" s="149">
        <v>43578.988113425927</v>
      </c>
      <c r="CE24" s="149">
        <v>43578.983055555553</v>
      </c>
    </row>
    <row r="25" spans="1:83" s="171" customFormat="1" ht="18" customHeight="1">
      <c r="A25" s="150">
        <f>IF(E25&lt;&gt;"",(ROW(E25)-COUNTBLANK($A$14:A24)-14),IF(AND(E25="",F25&lt;&gt;""),(ROW(F25)-COUNTBLANK($A$14:A24)-14),IF(AND(E25&lt;&gt;"",F25&lt;&gt;""),(ROW(E25)-COUNTBLANK($A$14:A24)-14),"")))</f>
        <v>10</v>
      </c>
      <c r="B25" s="151">
        <f t="shared" si="3"/>
        <v>43578</v>
      </c>
      <c r="C25" s="152" t="str">
        <f t="shared" si="4"/>
        <v>WRP ON THE GO CHOCOLATE 24PX200ML</v>
      </c>
      <c r="D25" s="153" t="str">
        <f>IFERROR(IF(AND(N25&lt;&gt;"",OR(E25&lt;&gt;"",E25&lt;&gt;"-",F25&lt;&gt;"",F25&lt;&gt;"-")),N25,IF(AND(N25="",OR(E25&lt;&gt;"",E25&lt;&gt;"-",F25&lt;&gt;"",F25&lt;&gt;"-")),LOOKUP(2,1/($D$16:D24&lt;&gt;""),$D$16:D24),"")),"")</f>
        <v>G1904250001</v>
      </c>
      <c r="E25" s="153" t="str">
        <f>IF(AND(P25&lt;&gt;"",OR(T25&lt;&gt;"",U25&lt;&gt;"",V25&lt;&gt;"")),P25,IF(AND(P25="",OR(T25&lt;&gt;"",U25&lt;&gt;"",V25&lt;&gt;"")),LOOKUP(2,1/($E$16:E24&lt;&gt;""),$E$16:E24),""))</f>
        <v>TB0423A</v>
      </c>
      <c r="F25" s="153" t="str">
        <f>IF(AND(X25&lt;&gt;"",OR(AB25&lt;&gt;"",AC25&lt;&gt;"",AD25&lt;&gt;"")),X25,IF(AND(X25="",OR(AB25&lt;&gt;"",AC25&lt;&gt;"",AD25&lt;&gt;"")),LOOKUP(2,1/($F$16:F24&lt;&gt;""),$F$16:F24),""))</f>
        <v>TC0423A</v>
      </c>
      <c r="G25" s="151">
        <f>IFERROR(EDATE($B25,VLOOKUP(C25,[1]dsis!$B$4:$D$149,3,FALSE)),"")</f>
        <v>44005</v>
      </c>
      <c r="H25" s="150" t="str">
        <f t="shared" si="5"/>
        <v/>
      </c>
      <c r="I25" s="150" t="str">
        <f t="shared" si="6"/>
        <v/>
      </c>
      <c r="J25" s="150">
        <f>IF(LEN(E25)=0,0,COUNTIFS([1]ListLot!$F$1:$F$1882,CPPBRIX!E25,[1]ListLot!$F$1:$F$1882,"&lt;&gt;"&amp;ISBLANK([1]ListLot!$F$1:$F$1882)))</f>
        <v>1</v>
      </c>
      <c r="K25" s="169"/>
      <c r="L25" s="128"/>
      <c r="M25" s="129"/>
      <c r="N25" s="142"/>
      <c r="O25" s="131" t="str">
        <f t="shared" si="1"/>
        <v/>
      </c>
      <c r="P25" s="132"/>
      <c r="Q25" s="132" t="s">
        <v>83</v>
      </c>
      <c r="R25" s="158">
        <v>1.3425925925925925E-3</v>
      </c>
      <c r="S25" s="158">
        <v>1.6666666666666666E-2</v>
      </c>
      <c r="T25" s="132">
        <v>119</v>
      </c>
      <c r="U25" s="135"/>
      <c r="V25" s="129"/>
      <c r="W25" s="131" t="str">
        <f t="shared" ref="W25:W88" si="7">+IF(N25&lt;&gt;"",G25,"")</f>
        <v/>
      </c>
      <c r="X25" s="167"/>
      <c r="Y25" s="132" t="s">
        <v>83</v>
      </c>
      <c r="Z25" s="158">
        <v>0.99843749999999998</v>
      </c>
      <c r="AA25" s="158">
        <v>1.4236111111111111E-2</v>
      </c>
      <c r="AB25" s="132">
        <v>119</v>
      </c>
      <c r="AC25" s="135"/>
      <c r="AD25" s="135"/>
      <c r="AE25" s="170"/>
      <c r="AF25" s="170"/>
      <c r="AG25" s="170"/>
      <c r="AH25" s="170"/>
      <c r="AI25" s="170"/>
      <c r="AJ25" s="170"/>
      <c r="AK25" s="170"/>
      <c r="AL25" s="170"/>
      <c r="BA25" s="144">
        <v>44005</v>
      </c>
      <c r="BB25" s="142" t="s">
        <v>70</v>
      </c>
      <c r="BC25" s="132" t="s">
        <v>83</v>
      </c>
      <c r="BD25" s="141">
        <v>43579.001342592594</v>
      </c>
      <c r="BE25" s="141">
        <v>43579.01666666667</v>
      </c>
      <c r="BF25" s="132">
        <v>119</v>
      </c>
      <c r="BG25" s="142"/>
      <c r="BH25" s="135"/>
      <c r="BI25" s="144">
        <v>44005</v>
      </c>
      <c r="BJ25" s="142" t="s">
        <v>72</v>
      </c>
      <c r="BK25" s="132" t="s">
        <v>83</v>
      </c>
      <c r="BL25" s="168">
        <v>43578.998437499999</v>
      </c>
      <c r="BM25" s="168">
        <v>43579.014236111114</v>
      </c>
      <c r="BN25" s="132">
        <v>119</v>
      </c>
      <c r="BO25" s="142"/>
      <c r="BP25" s="129"/>
      <c r="BQ25" s="166" t="s">
        <v>69</v>
      </c>
      <c r="BR25" s="166">
        <v>2205051</v>
      </c>
      <c r="BS25" s="144">
        <v>43578</v>
      </c>
      <c r="BT25" s="145">
        <v>1.6666666666666666E-2</v>
      </c>
      <c r="BU25" s="145">
        <v>1.4236111111111111E-2</v>
      </c>
      <c r="BV25" s="146">
        <v>43579.01666666667</v>
      </c>
      <c r="BW25" s="146">
        <v>43579.014236111114</v>
      </c>
      <c r="BX25" s="146" t="s">
        <v>73</v>
      </c>
      <c r="BY25" s="146" t="s">
        <v>74</v>
      </c>
      <c r="BZ25" s="147">
        <v>4</v>
      </c>
      <c r="CA25" s="147">
        <v>4</v>
      </c>
      <c r="CB25" s="148">
        <f>(VALUE(BD25))-INT(VALUE(BD25))</f>
        <v>1.3425925935734995E-3</v>
      </c>
      <c r="CC25" s="148">
        <f>(VALUE(BL25))-INT(VALUE(BL25))</f>
        <v>0.99843749999854481</v>
      </c>
      <c r="CD25" s="149">
        <v>43579.001342592594</v>
      </c>
      <c r="CE25" s="149">
        <v>43578.998437499999</v>
      </c>
    </row>
    <row r="26" spans="1:83" ht="18" customHeight="1">
      <c r="A26" s="150">
        <f>IF(E26&lt;&gt;"",(ROW(E26)-COUNTBLANK($A$14:A25)-14),IF(AND(E26="",F26&lt;&gt;""),(ROW(F26)-COUNTBLANK($A$14:A25)-14),IF(AND(E26&lt;&gt;"",F26&lt;&gt;""),(ROW(E26)-COUNTBLANK($A$14:A25)-14),"")))</f>
        <v>11</v>
      </c>
      <c r="B26" s="151">
        <f t="shared" si="3"/>
        <v>43578</v>
      </c>
      <c r="C26" s="152" t="str">
        <f t="shared" si="4"/>
        <v>WRP ON THE GO CHOCOLATE 24PX200ML</v>
      </c>
      <c r="D26" s="153" t="str">
        <f>IFERROR(IF(AND(N26&lt;&gt;"",OR(E26&lt;&gt;"",E26&lt;&gt;"-",F26&lt;&gt;"",F26&lt;&gt;"-")),N26,IF(AND(N26="",OR(E26&lt;&gt;"",E26&lt;&gt;"-",F26&lt;&gt;"",F26&lt;&gt;"-")),LOOKUP(2,1/($D$16:D25&lt;&gt;""),$D$16:D25),"")),"")</f>
        <v>G1904250001</v>
      </c>
      <c r="E26" s="153" t="str">
        <f>IF(AND(P26&lt;&gt;"",OR(T26&lt;&gt;"",U26&lt;&gt;"",V26&lt;&gt;"")),P26,IF(AND(P26="",OR(T26&lt;&gt;"",U26&lt;&gt;"",V26&lt;&gt;"")),LOOKUP(2,1/($E$16:E25&lt;&gt;""),$E$16:E25),""))</f>
        <v>TB0423A</v>
      </c>
      <c r="F26" s="153" t="str">
        <f>IF(AND(X26&lt;&gt;"",OR(AB26&lt;&gt;"",AC26&lt;&gt;"",AD26&lt;&gt;"")),X26,IF(AND(X26="",OR(AB26&lt;&gt;"",AC26&lt;&gt;"",AD26&lt;&gt;"")),LOOKUP(2,1/($F$16:F25&lt;&gt;""),$F$16:F25),""))</f>
        <v>TC0423A</v>
      </c>
      <c r="G26" s="151">
        <f>IFERROR(EDATE($B26,VLOOKUP(C26,[1]dsis!$B$4:$D$149,3,FALSE)),"")</f>
        <v>44005</v>
      </c>
      <c r="H26" s="150" t="str">
        <f t="shared" si="5"/>
        <v/>
      </c>
      <c r="I26" s="150" t="str">
        <f t="shared" si="6"/>
        <v/>
      </c>
      <c r="J26" s="150">
        <f>IF(LEN(E26)=0,0,COUNTIFS([1]ListLot!$F$1:$F$1882,CPPBRIX!E26,[1]ListLot!$F$1:$F$1882,"&lt;&gt;"&amp;ISBLANK([1]ListLot!$F$1:$F$1882)))</f>
        <v>1</v>
      </c>
      <c r="L26" s="128"/>
      <c r="M26" s="129"/>
      <c r="N26" s="142"/>
      <c r="O26" s="131" t="str">
        <f t="shared" si="1"/>
        <v/>
      </c>
      <c r="P26" s="132"/>
      <c r="Q26" s="132" t="s">
        <v>84</v>
      </c>
      <c r="R26" s="158">
        <v>1.6666666666666666E-2</v>
      </c>
      <c r="S26" s="158">
        <v>2.3530092592592592E-2</v>
      </c>
      <c r="T26" s="132">
        <v>56</v>
      </c>
      <c r="U26" s="135"/>
      <c r="V26" s="135"/>
      <c r="W26" s="131" t="str">
        <f t="shared" si="7"/>
        <v/>
      </c>
      <c r="X26" s="156"/>
      <c r="Y26" s="132" t="s">
        <v>84</v>
      </c>
      <c r="Z26" s="158">
        <v>1.4236111111111111E-2</v>
      </c>
      <c r="AA26" s="158">
        <v>2.3020833333333334E-2</v>
      </c>
      <c r="AB26" s="132">
        <v>67</v>
      </c>
      <c r="AC26" s="142"/>
      <c r="AD26" s="129"/>
      <c r="AL26" s="3"/>
      <c r="BA26" s="144">
        <v>44005</v>
      </c>
      <c r="BB26" s="142" t="s">
        <v>70</v>
      </c>
      <c r="BC26" s="132" t="s">
        <v>84</v>
      </c>
      <c r="BD26" s="141">
        <v>43579.01666666667</v>
      </c>
      <c r="BE26" s="141">
        <v>43579.023530092592</v>
      </c>
      <c r="BF26" s="132">
        <v>56</v>
      </c>
      <c r="BG26" s="142"/>
      <c r="BH26" s="135"/>
      <c r="BI26" s="144">
        <v>44005</v>
      </c>
      <c r="BJ26" s="142" t="s">
        <v>72</v>
      </c>
      <c r="BK26" s="142" t="s">
        <v>84</v>
      </c>
      <c r="BL26" s="168">
        <v>43579.014236111114</v>
      </c>
      <c r="BM26" s="168">
        <v>43579.023020833331</v>
      </c>
      <c r="BN26" s="132">
        <v>67</v>
      </c>
      <c r="BO26" s="142"/>
      <c r="BP26" s="142"/>
      <c r="BQ26" s="166" t="s">
        <v>69</v>
      </c>
      <c r="BR26" s="166">
        <v>2205051</v>
      </c>
      <c r="BS26" s="144">
        <v>43578</v>
      </c>
      <c r="BT26" s="145">
        <v>2.3530092592592592E-2</v>
      </c>
      <c r="BU26" s="145">
        <v>2.3020833333333334E-2</v>
      </c>
      <c r="BV26" s="146">
        <v>43579.023530092592</v>
      </c>
      <c r="BW26" s="146">
        <v>43579.023020833331</v>
      </c>
      <c r="BX26" s="146" t="s">
        <v>73</v>
      </c>
      <c r="BY26" s="146" t="s">
        <v>74</v>
      </c>
      <c r="BZ26" s="147">
        <v>4</v>
      </c>
      <c r="CA26" s="147">
        <v>4</v>
      </c>
      <c r="CB26" s="148">
        <f>(VALUE(BD26))-INT(VALUE(BD26))</f>
        <v>1.6666666670062114E-2</v>
      </c>
      <c r="CC26" s="148">
        <f>(VALUE(BL26))-INT(VALUE(BL26))</f>
        <v>1.4236111113859806E-2</v>
      </c>
      <c r="CD26" s="149">
        <v>43579.01666666667</v>
      </c>
      <c r="CE26" s="149">
        <v>43579.014236111114</v>
      </c>
    </row>
    <row r="27" spans="1:83" ht="18" customHeight="1">
      <c r="A27" s="150" t="str">
        <f>IF(E27&lt;&gt;"",(ROW(E27)-COUNTBLANK($A$14:A26)-14),IF(AND(E27="",F27&lt;&gt;""),(ROW(F27)-COUNTBLANK($A$14:A26)-14),IF(AND(E27&lt;&gt;"",F27&lt;&gt;""),(ROW(E27)-COUNTBLANK($A$14:A26)-14),"")))</f>
        <v/>
      </c>
      <c r="B27" s="151">
        <f t="shared" si="3"/>
        <v>43578</v>
      </c>
      <c r="C27" s="152" t="str">
        <f t="shared" si="4"/>
        <v>WRP ON THE GO CHOCOLATE 24PX200ML</v>
      </c>
      <c r="D27" s="153" t="str">
        <f>IFERROR(IF(AND(N27&lt;&gt;"",OR(E27&lt;&gt;"",E27&lt;&gt;"-",F27&lt;&gt;"",F27&lt;&gt;"-")),N27,IF(AND(N27="",OR(E27&lt;&gt;"",E27&lt;&gt;"-",F27&lt;&gt;"",F27&lt;&gt;"-")),LOOKUP(2,1/($D$16:D26&lt;&gt;""),$D$16:D26),"")),"")</f>
        <v>G1904250001</v>
      </c>
      <c r="E27" s="153" t="str">
        <f>IF(AND(P27&lt;&gt;"",OR(T27&lt;&gt;"",U27&lt;&gt;"",V27&lt;&gt;"")),P27,IF(AND(P27="",OR(T27&lt;&gt;"",U27&lt;&gt;"",V27&lt;&gt;"")),LOOKUP(2,1/($E$16:E26&lt;&gt;""),$E$16:E26),""))</f>
        <v/>
      </c>
      <c r="F27" s="153" t="str">
        <f>IF(AND(X27&lt;&gt;"",OR(AB27&lt;&gt;"",AC27&lt;&gt;"",AD27&lt;&gt;"")),X27,IF(AND(X27="",OR(AB27&lt;&gt;"",AC27&lt;&gt;"",AD27&lt;&gt;"")),LOOKUP(2,1/($F$16:F26&lt;&gt;""),$F$16:F26),""))</f>
        <v/>
      </c>
      <c r="G27" s="151">
        <f>IFERROR(EDATE($B27,VLOOKUP(C27,[1]dsis!$B$4:$D$149,3,FALSE)),"")</f>
        <v>44005</v>
      </c>
      <c r="H27" s="150" t="str">
        <f t="shared" si="5"/>
        <v/>
      </c>
      <c r="I27" s="150" t="str">
        <f t="shared" si="6"/>
        <v/>
      </c>
      <c r="J27" s="150">
        <f>IF(LEN(E27)=0,0,COUNTIFS([1]ListLot!$F$1:$F$1882,CPPBRIX!E27,[1]ListLot!$F$1:$F$1882,"&lt;&gt;"&amp;ISBLANK([1]ListLot!$F$1:$F$1882)))</f>
        <v>0</v>
      </c>
      <c r="L27" s="128"/>
      <c r="M27" s="129"/>
      <c r="N27" s="142"/>
      <c r="O27" s="131" t="str">
        <f t="shared" si="1"/>
        <v/>
      </c>
      <c r="P27" s="132"/>
      <c r="Q27" s="132"/>
      <c r="R27" s="158"/>
      <c r="S27" s="158"/>
      <c r="T27" s="132"/>
      <c r="U27" s="135"/>
      <c r="V27" s="135"/>
      <c r="W27" s="131" t="str">
        <f t="shared" si="7"/>
        <v/>
      </c>
      <c r="X27" s="167"/>
      <c r="Y27" s="132"/>
      <c r="Z27" s="158"/>
      <c r="AA27" s="134"/>
      <c r="AB27" s="132"/>
      <c r="AC27" s="142"/>
      <c r="AD27" s="129"/>
      <c r="AL27" s="3"/>
      <c r="BA27" s="144">
        <v>44005</v>
      </c>
      <c r="BB27" s="142" t="s">
        <v>85</v>
      </c>
      <c r="BC27" s="132"/>
      <c r="BD27" s="141">
        <v>43579.01666666667</v>
      </c>
      <c r="BE27" s="141">
        <v>43579.023530092592</v>
      </c>
      <c r="BF27" s="132"/>
      <c r="BG27" s="142"/>
      <c r="BH27" s="142"/>
      <c r="BI27" s="144">
        <v>44005</v>
      </c>
      <c r="BJ27" s="142" t="s">
        <v>85</v>
      </c>
      <c r="BK27" s="142"/>
      <c r="BL27" s="168">
        <v>43579.014236111114</v>
      </c>
      <c r="BM27" s="168">
        <v>43579.023020833331</v>
      </c>
      <c r="BN27" s="132"/>
      <c r="BO27" s="142"/>
      <c r="BP27" s="129"/>
      <c r="BQ27" s="166" t="s">
        <v>69</v>
      </c>
      <c r="BR27" s="166">
        <v>2205051</v>
      </c>
      <c r="BS27" s="144">
        <v>43578</v>
      </c>
      <c r="BT27" s="145">
        <v>2.3530092592592592E-2</v>
      </c>
      <c r="BU27" s="145">
        <v>2.3020833333333334E-2</v>
      </c>
      <c r="BV27" s="146">
        <v>43579.023530092592</v>
      </c>
      <c r="BW27" s="146">
        <v>43579.023020833331</v>
      </c>
      <c r="BX27" s="146" t="s">
        <v>73</v>
      </c>
      <c r="BY27" s="146" t="s">
        <v>74</v>
      </c>
      <c r="BZ27" s="147">
        <v>2</v>
      </c>
      <c r="CA27" s="147">
        <v>2</v>
      </c>
      <c r="CB27" s="148">
        <v>1.6666666666666666E-2</v>
      </c>
      <c r="CC27" s="148">
        <v>1.4236111111111111E-2</v>
      </c>
      <c r="CD27" s="149">
        <v>43579.01666666667</v>
      </c>
      <c r="CE27" s="149">
        <v>43579.014236111114</v>
      </c>
    </row>
    <row r="28" spans="1:83" ht="18" customHeight="1">
      <c r="A28" s="150" t="str">
        <f>IF(E28&lt;&gt;"",(ROW(E28)-COUNTBLANK($A$14:A27)-14),IF(AND(E28="",F28&lt;&gt;""),(ROW(F28)-COUNTBLANK($A$14:A27)-14),IF(AND(E28&lt;&gt;"",F28&lt;&gt;""),(ROW(E28)-COUNTBLANK($A$14:A27)-14),"")))</f>
        <v/>
      </c>
      <c r="B28" s="151">
        <f t="shared" si="3"/>
        <v>43578</v>
      </c>
      <c r="C28" s="152" t="str">
        <f t="shared" si="4"/>
        <v>WRP ON THE GO CHOCOLATE 24PX200ML</v>
      </c>
      <c r="D28" s="153" t="str">
        <f>IFERROR(IF(AND(N28&lt;&gt;"",OR(E28&lt;&gt;"",E28&lt;&gt;"-",F28&lt;&gt;"",F28&lt;&gt;"-")),N28,IF(AND(N28="",OR(E28&lt;&gt;"",E28&lt;&gt;"-",F28&lt;&gt;"",F28&lt;&gt;"-")),LOOKUP(2,1/($D$16:D27&lt;&gt;""),$D$16:D27),"")),"")</f>
        <v>G1904250001</v>
      </c>
      <c r="E28" s="153" t="str">
        <f>IF(AND(P28&lt;&gt;"",OR(T28&lt;&gt;"",U28&lt;&gt;"",V28&lt;&gt;"")),P28,IF(AND(P28="",OR(T28&lt;&gt;"",U28&lt;&gt;"",V28&lt;&gt;"")),LOOKUP(2,1/($E$16:E27&lt;&gt;""),$E$16:E27),""))</f>
        <v/>
      </c>
      <c r="F28" s="153" t="str">
        <f>IF(AND(X28&lt;&gt;"",OR(AB28&lt;&gt;"",AC28&lt;&gt;"",AD28&lt;&gt;"")),X28,IF(AND(X28="",OR(AB28&lt;&gt;"",AC28&lt;&gt;"",AD28&lt;&gt;"")),LOOKUP(2,1/($F$16:F27&lt;&gt;""),$F$16:F27),""))</f>
        <v/>
      </c>
      <c r="G28" s="151">
        <f>IFERROR(EDATE($B28,VLOOKUP(C28,[1]dsis!$B$4:$D$149,3,FALSE)),"")</f>
        <v>44005</v>
      </c>
      <c r="H28" s="150" t="str">
        <f t="shared" si="5"/>
        <v/>
      </c>
      <c r="I28" s="150" t="str">
        <f t="shared" si="6"/>
        <v/>
      </c>
      <c r="J28" s="150">
        <f>IF(LEN(E28)=0,0,COUNTIFS([1]ListLot!$F$1:$F$1882,CPPBRIX!E28,[1]ListLot!$F$1:$F$1882,"&lt;&gt;"&amp;ISBLANK([1]ListLot!$F$1:$F$1882)))</f>
        <v>0</v>
      </c>
      <c r="L28" s="128"/>
      <c r="M28" s="129"/>
      <c r="N28" s="142"/>
      <c r="O28" s="131" t="str">
        <f t="shared" si="1"/>
        <v/>
      </c>
      <c r="P28" s="132"/>
      <c r="Q28" s="132"/>
      <c r="R28" s="158"/>
      <c r="S28" s="134"/>
      <c r="T28" s="132"/>
      <c r="U28" s="135"/>
      <c r="V28" s="135"/>
      <c r="W28" s="131" t="str">
        <f t="shared" si="7"/>
        <v/>
      </c>
      <c r="X28" s="132"/>
      <c r="Y28" s="132"/>
      <c r="Z28" s="134"/>
      <c r="AA28" s="158"/>
      <c r="AB28" s="132"/>
      <c r="AC28" s="142"/>
      <c r="AD28" s="129"/>
      <c r="AL28" s="3"/>
      <c r="BA28" s="144">
        <v>44005</v>
      </c>
      <c r="BB28" s="142" t="s">
        <v>85</v>
      </c>
      <c r="BC28" s="132"/>
      <c r="BD28" s="141">
        <v>43579.01666666667</v>
      </c>
      <c r="BE28" s="141">
        <v>43579.023530092592</v>
      </c>
      <c r="BF28" s="132"/>
      <c r="BG28" s="142"/>
      <c r="BH28" s="165"/>
      <c r="BI28" s="144">
        <v>44005</v>
      </c>
      <c r="BJ28" s="142" t="s">
        <v>85</v>
      </c>
      <c r="BK28" s="132"/>
      <c r="BL28" s="141">
        <v>43579.014236111114</v>
      </c>
      <c r="BM28" s="141">
        <v>43579.023020833331</v>
      </c>
      <c r="BN28" s="132"/>
      <c r="BO28" s="142"/>
      <c r="BP28" s="129"/>
      <c r="BQ28" s="166" t="s">
        <v>69</v>
      </c>
      <c r="BR28" s="166">
        <v>2205051</v>
      </c>
      <c r="BS28" s="144">
        <v>43578</v>
      </c>
      <c r="BT28" s="145">
        <v>2.3530092592592592E-2</v>
      </c>
      <c r="BU28" s="145">
        <v>2.3020833333333334E-2</v>
      </c>
      <c r="BV28" s="146">
        <v>43579.023530092592</v>
      </c>
      <c r="BW28" s="146">
        <v>43579.023020833331</v>
      </c>
      <c r="BX28" s="146" t="s">
        <v>73</v>
      </c>
      <c r="BY28" s="146" t="s">
        <v>74</v>
      </c>
      <c r="BZ28" s="147">
        <v>2</v>
      </c>
      <c r="CA28" s="147">
        <v>2</v>
      </c>
      <c r="CB28" s="148">
        <v>1.6666666666666666E-2</v>
      </c>
      <c r="CC28" s="148">
        <v>1.4236111111111111E-2</v>
      </c>
      <c r="CD28" s="149">
        <v>43579.01666666667</v>
      </c>
      <c r="CE28" s="149">
        <v>43579.014236111114</v>
      </c>
    </row>
    <row r="29" spans="1:83" ht="18" customHeight="1">
      <c r="A29" s="150" t="str">
        <f>IF(E29&lt;&gt;"",(ROW(E29)-COUNTBLANK($A$14:A28)-14),IF(AND(E29="",F29&lt;&gt;""),(ROW(F29)-COUNTBLANK($A$14:A28)-14),IF(AND(E29&lt;&gt;"",F29&lt;&gt;""),(ROW(E29)-COUNTBLANK($A$14:A28)-14),"")))</f>
        <v/>
      </c>
      <c r="B29" s="151">
        <f>IF(L29="",$L$16,L29)</f>
        <v>43578</v>
      </c>
      <c r="C29" s="152" t="str">
        <f t="shared" si="4"/>
        <v>WRP ON THE GO CHOCOLATE 24PX200ML</v>
      </c>
      <c r="D29" s="153" t="str">
        <f>IFERROR(IF(AND(N29&lt;&gt;"",OR(E29&lt;&gt;"",E29&lt;&gt;"-",F29&lt;&gt;"",F29&lt;&gt;"-")),N29,IF(AND(N29="",OR(E29&lt;&gt;"",E29&lt;&gt;"-",F29&lt;&gt;"",F29&lt;&gt;"-")),LOOKUP(2,1/($D$16:D28&lt;&gt;""),$D$16:D28),"")),"")</f>
        <v>G1904250001</v>
      </c>
      <c r="E29" s="153" t="str">
        <f>IF(AND(P29&lt;&gt;"",OR(T29&lt;&gt;"",U29&lt;&gt;"",V29&lt;&gt;"")),P29,IF(AND(P29="",OR(T29&lt;&gt;"",U29&lt;&gt;"",V29&lt;&gt;"")),LOOKUP(2,1/($E$16:E28&lt;&gt;""),$E$16:E28),""))</f>
        <v/>
      </c>
      <c r="F29" s="153" t="str">
        <f>IF(AND(X29&lt;&gt;"",OR(AB29&lt;&gt;"",AC29&lt;&gt;"",AD29&lt;&gt;"")),X29,IF(AND(X29="",OR(AB29&lt;&gt;"",AC29&lt;&gt;"",AD29&lt;&gt;"")),LOOKUP(2,1/($F$16:F28&lt;&gt;""),$F$16:F28),""))</f>
        <v/>
      </c>
      <c r="G29" s="151">
        <f>IFERROR(EDATE($B29,VLOOKUP(C29,[1]dsis!$B$4:$D$149,3,FALSE)),"")</f>
        <v>44005</v>
      </c>
      <c r="H29" s="150" t="str">
        <f t="shared" si="5"/>
        <v/>
      </c>
      <c r="I29" s="150" t="str">
        <f t="shared" si="6"/>
        <v/>
      </c>
      <c r="J29" s="150">
        <f>IF(LEN(E29)=0,0,COUNTIFS([1]ListLot!$F$1:$F$1882,CPPBRIX!E29,[1]ListLot!$F$1:$F$1882,"&lt;&gt;"&amp;ISBLANK([1]ListLot!$F$1:$F$1882)))</f>
        <v>0</v>
      </c>
      <c r="L29" s="128"/>
      <c r="M29" s="129"/>
      <c r="N29" s="130"/>
      <c r="O29" s="131" t="str">
        <f t="shared" si="1"/>
        <v/>
      </c>
      <c r="P29" s="132"/>
      <c r="Q29" s="132"/>
      <c r="R29" s="134"/>
      <c r="S29" s="134"/>
      <c r="T29" s="132"/>
      <c r="U29" s="135"/>
      <c r="V29" s="135"/>
      <c r="W29" s="131" t="str">
        <f t="shared" si="7"/>
        <v/>
      </c>
      <c r="X29" s="132"/>
      <c r="Y29" s="132"/>
      <c r="Z29" s="158"/>
      <c r="AA29" s="134"/>
      <c r="AB29" s="132"/>
      <c r="AC29" s="132"/>
      <c r="AD29" s="129"/>
      <c r="AL29" s="3"/>
      <c r="BA29" s="144">
        <v>44005</v>
      </c>
      <c r="BB29" s="142" t="s">
        <v>85</v>
      </c>
      <c r="BC29" s="132"/>
      <c r="BD29" s="141">
        <v>43579.01666666667</v>
      </c>
      <c r="BE29" s="141">
        <v>43579.023530092592</v>
      </c>
      <c r="BF29" s="132"/>
      <c r="BG29" s="142"/>
      <c r="BH29" s="142"/>
      <c r="BI29" s="144">
        <v>44005</v>
      </c>
      <c r="BJ29" s="142" t="s">
        <v>85</v>
      </c>
      <c r="BK29" s="132"/>
      <c r="BL29" s="141">
        <v>43579.014236111114</v>
      </c>
      <c r="BM29" s="141">
        <v>43579.023020833331</v>
      </c>
      <c r="BN29" s="132"/>
      <c r="BO29" s="135"/>
      <c r="BP29" s="129"/>
      <c r="BQ29" s="166" t="s">
        <v>69</v>
      </c>
      <c r="BR29" s="166">
        <v>2205051</v>
      </c>
      <c r="BS29" s="144">
        <v>43578</v>
      </c>
      <c r="BT29" s="145">
        <v>2.3530092592592592E-2</v>
      </c>
      <c r="BU29" s="145">
        <v>2.3020833333333334E-2</v>
      </c>
      <c r="BV29" s="146">
        <v>43579.023530092592</v>
      </c>
      <c r="BW29" s="146">
        <v>43579.023020833331</v>
      </c>
      <c r="BX29" s="146" t="s">
        <v>73</v>
      </c>
      <c r="BY29" s="146" t="s">
        <v>74</v>
      </c>
      <c r="BZ29" s="147">
        <v>2</v>
      </c>
      <c r="CA29" s="147">
        <v>2</v>
      </c>
      <c r="CB29" s="148">
        <v>1.6666666666666666E-2</v>
      </c>
      <c r="CC29" s="148">
        <v>1.4236111111111111E-2</v>
      </c>
      <c r="CD29" s="149">
        <v>43579.01666666667</v>
      </c>
      <c r="CE29" s="149">
        <v>43579.014236111114</v>
      </c>
    </row>
    <row r="30" spans="1:83" ht="18" customHeight="1">
      <c r="A30" s="150" t="str">
        <f>IF(E30&lt;&gt;"",(ROW(E30)-COUNTBLANK($A$14:A29)-14),IF(AND(E30="",F30&lt;&gt;""),(ROW(F30)-COUNTBLANK($A$14:A29)-14),IF(AND(E30&lt;&gt;"",F30&lt;&gt;""),(ROW(E30)-COUNTBLANK($A$14:A29)-14),"")))</f>
        <v/>
      </c>
      <c r="B30" s="151">
        <f t="shared" si="3"/>
        <v>43578</v>
      </c>
      <c r="C30" s="152" t="str">
        <f t="shared" si="4"/>
        <v>WRP ON THE GO CHOCOLATE 24PX200ML</v>
      </c>
      <c r="D30" s="153" t="str">
        <f>IFERROR(IF(AND(N30&lt;&gt;"",OR(E30&lt;&gt;"",E30&lt;&gt;"-",F30&lt;&gt;"",F30&lt;&gt;"-")),N30,IF(AND(N30="",OR(E30&lt;&gt;"",E30&lt;&gt;"-",F30&lt;&gt;"",F30&lt;&gt;"-")),LOOKUP(2,1/($D$16:D29&lt;&gt;""),$D$16:D29),"")),"")</f>
        <v>G1904250001</v>
      </c>
      <c r="E30" s="153" t="str">
        <f>IF(AND(P30&lt;&gt;"",OR(T30&lt;&gt;"",U30&lt;&gt;"",V30&lt;&gt;"")),P30,IF(AND(P30="",OR(T30&lt;&gt;"",U30&lt;&gt;"",V30&lt;&gt;"")),LOOKUP(2,1/($E$16:E29&lt;&gt;""),$E$16:E29),""))</f>
        <v/>
      </c>
      <c r="F30" s="153" t="str">
        <f>IF(AND(X30&lt;&gt;"",OR(AB30&lt;&gt;"",AC30&lt;&gt;"",AD30&lt;&gt;"")),X30,IF(AND(X30="",OR(AB30&lt;&gt;"",AC30&lt;&gt;"",AD30&lt;&gt;"")),LOOKUP(2,1/($F$16:F29&lt;&gt;""),$F$16:F29),""))</f>
        <v/>
      </c>
      <c r="G30" s="151">
        <f>IFERROR(EDATE($B30,VLOOKUP(C30,[1]dsis!$B$4:$D$149,3,FALSE)),"")</f>
        <v>44005</v>
      </c>
      <c r="H30" s="150" t="str">
        <f t="shared" si="5"/>
        <v/>
      </c>
      <c r="I30" s="150" t="str">
        <f t="shared" si="6"/>
        <v/>
      </c>
      <c r="J30" s="150">
        <f>IF(LEN(E30)=0,0,COUNTIFS([1]ListLot!$F$1:$F$1882,CPPBRIX!E30,[1]ListLot!$F$1:$F$1882,"&lt;&gt;"&amp;ISBLANK([1]ListLot!$F$1:$F$1882)))</f>
        <v>0</v>
      </c>
      <c r="L30" s="128"/>
      <c r="M30" s="129"/>
      <c r="N30" s="142"/>
      <c r="O30" s="131" t="str">
        <f t="shared" si="1"/>
        <v/>
      </c>
      <c r="P30" s="132"/>
      <c r="Q30" s="132"/>
      <c r="R30" s="134"/>
      <c r="S30" s="134"/>
      <c r="T30" s="132"/>
      <c r="U30" s="135"/>
      <c r="V30" s="135"/>
      <c r="W30" s="131" t="str">
        <f t="shared" si="7"/>
        <v/>
      </c>
      <c r="X30" s="156"/>
      <c r="Y30" s="132"/>
      <c r="Z30" s="134"/>
      <c r="AA30" s="134"/>
      <c r="AB30" s="132"/>
      <c r="AC30" s="142"/>
      <c r="AD30" s="165"/>
      <c r="AL30" s="3"/>
      <c r="BA30" s="144">
        <v>44005</v>
      </c>
      <c r="BB30" s="142" t="s">
        <v>85</v>
      </c>
      <c r="BC30" s="132"/>
      <c r="BD30" s="141">
        <v>43579.01666666667</v>
      </c>
      <c r="BE30" s="141">
        <v>43579.023530092592</v>
      </c>
      <c r="BF30" s="172"/>
      <c r="BG30" s="142"/>
      <c r="BH30" s="142"/>
      <c r="BI30" s="144">
        <v>44005</v>
      </c>
      <c r="BJ30" s="142" t="s">
        <v>85</v>
      </c>
      <c r="BK30" s="132"/>
      <c r="BL30" s="141">
        <v>43579.014236111114</v>
      </c>
      <c r="BM30" s="141">
        <v>43579.023020833331</v>
      </c>
      <c r="BN30" s="132"/>
      <c r="BO30" s="142"/>
      <c r="BP30" s="165"/>
      <c r="BQ30" s="166" t="s">
        <v>69</v>
      </c>
      <c r="BR30" s="166">
        <v>2205051</v>
      </c>
      <c r="BS30" s="144">
        <v>43578</v>
      </c>
      <c r="BT30" s="145">
        <v>2.3530092592592592E-2</v>
      </c>
      <c r="BU30" s="145">
        <v>2.3020833333333334E-2</v>
      </c>
      <c r="BV30" s="146">
        <v>43579.023530092592</v>
      </c>
      <c r="BW30" s="146">
        <v>43579.023020833331</v>
      </c>
      <c r="BX30" s="146" t="s">
        <v>73</v>
      </c>
      <c r="BY30" s="146" t="s">
        <v>74</v>
      </c>
      <c r="BZ30" s="147">
        <v>2</v>
      </c>
      <c r="CA30" s="147">
        <v>2</v>
      </c>
      <c r="CB30" s="148">
        <v>1.6666666666666666E-2</v>
      </c>
      <c r="CC30" s="148">
        <v>1.4236111111111111E-2</v>
      </c>
      <c r="CD30" s="149">
        <v>43579.01666666667</v>
      </c>
      <c r="CE30" s="149">
        <v>43579.014236111114</v>
      </c>
    </row>
    <row r="31" spans="1:83" ht="18" customHeight="1">
      <c r="A31" s="150" t="str">
        <f>IF(E31&lt;&gt;"",(ROW(E31)-COUNTBLANK($A$14:A30)-14),IF(AND(E31="",F31&lt;&gt;""),(ROW(F31)-COUNTBLANK($A$14:A30)-14),IF(AND(E31&lt;&gt;"",F31&lt;&gt;""),(ROW(E31)-COUNTBLANK($A$14:A30)-14),"")))</f>
        <v/>
      </c>
      <c r="B31" s="151">
        <f t="shared" si="3"/>
        <v>43578</v>
      </c>
      <c r="C31" s="152" t="str">
        <f t="shared" si="4"/>
        <v>WRP ON THE GO CHOCOLATE 24PX200ML</v>
      </c>
      <c r="D31" s="153" t="str">
        <f>IFERROR(IF(AND(N31&lt;&gt;"",OR(E31&lt;&gt;"",E31&lt;&gt;"-",F31&lt;&gt;"",F31&lt;&gt;"-")),N31,IF(AND(N31="",OR(E31&lt;&gt;"",E31&lt;&gt;"-",F31&lt;&gt;"",F31&lt;&gt;"-")),LOOKUP(2,1/($D$16:D30&lt;&gt;""),$D$16:D30),"")),"")</f>
        <v>G1904250001</v>
      </c>
      <c r="E31" s="153" t="str">
        <f>IF(AND(P31&lt;&gt;"",OR(T31&lt;&gt;"",U31&lt;&gt;"",V31&lt;&gt;"")),P31,IF(AND(P31="",OR(T31&lt;&gt;"",U31&lt;&gt;"",V31&lt;&gt;"")),LOOKUP(2,1/($E$16:E30&lt;&gt;""),$E$16:E30),""))</f>
        <v/>
      </c>
      <c r="F31" s="153" t="str">
        <f>IF(AND(X31&lt;&gt;"",OR(AB31&lt;&gt;"",AC31&lt;&gt;"",AD31&lt;&gt;"")),X31,IF(AND(X31="",OR(AB31&lt;&gt;"",AC31&lt;&gt;"",AD31&lt;&gt;"")),LOOKUP(2,1/($F$16:F30&lt;&gt;""),$F$16:F30),""))</f>
        <v/>
      </c>
      <c r="G31" s="151">
        <f>IFERROR(EDATE($B31,VLOOKUP(C31,[1]dsis!$B$4:$D$149,3,FALSE)),"")</f>
        <v>44005</v>
      </c>
      <c r="H31" s="150" t="str">
        <f t="shared" si="5"/>
        <v/>
      </c>
      <c r="I31" s="150" t="str">
        <f t="shared" si="6"/>
        <v/>
      </c>
      <c r="J31" s="150">
        <f>IF(LEN(E31)=0,0,COUNTIFS([1]ListLot!$F$1:$F$1882,CPPBRIX!E31,[1]ListLot!$F$1:$F$1882,"&lt;&gt;"&amp;ISBLANK([1]ListLot!$F$1:$F$1882)))</f>
        <v>0</v>
      </c>
      <c r="K31" s="2" t="s">
        <v>86</v>
      </c>
      <c r="L31" s="128"/>
      <c r="M31" s="129"/>
      <c r="N31" s="142"/>
      <c r="O31" s="131" t="str">
        <f t="shared" si="1"/>
        <v/>
      </c>
      <c r="P31" s="132"/>
      <c r="Q31" s="132"/>
      <c r="R31" s="134"/>
      <c r="S31" s="134"/>
      <c r="T31" s="132"/>
      <c r="U31" s="135"/>
      <c r="V31" s="135"/>
      <c r="W31" s="131" t="str">
        <f t="shared" si="7"/>
        <v/>
      </c>
      <c r="X31" s="156"/>
      <c r="Y31" s="132"/>
      <c r="Z31" s="134"/>
      <c r="AA31" s="134"/>
      <c r="AB31" s="132"/>
      <c r="AC31" s="142"/>
      <c r="AD31" s="129"/>
      <c r="AL31" s="3"/>
      <c r="BA31" s="144">
        <v>44005</v>
      </c>
      <c r="BB31" s="142" t="s">
        <v>85</v>
      </c>
      <c r="BC31" s="132"/>
      <c r="BD31" s="141">
        <v>43579.01666666667</v>
      </c>
      <c r="BE31" s="141">
        <v>43579.023530092592</v>
      </c>
      <c r="BF31" s="172"/>
      <c r="BG31" s="142"/>
      <c r="BH31" s="142"/>
      <c r="BI31" s="144">
        <v>44005</v>
      </c>
      <c r="BJ31" s="142" t="s">
        <v>85</v>
      </c>
      <c r="BK31" s="132"/>
      <c r="BL31" s="141">
        <v>43579.014236111114</v>
      </c>
      <c r="BM31" s="141">
        <v>43579.023020833331</v>
      </c>
      <c r="BN31" s="132"/>
      <c r="BO31" s="142"/>
      <c r="BP31" s="129"/>
      <c r="BQ31" s="166" t="s">
        <v>69</v>
      </c>
      <c r="BR31" s="166">
        <v>2205051</v>
      </c>
      <c r="BS31" s="144">
        <v>43578</v>
      </c>
      <c r="BT31" s="145">
        <v>2.3530092592592592E-2</v>
      </c>
      <c r="BU31" s="145">
        <v>2.3020833333333334E-2</v>
      </c>
      <c r="BV31" s="146">
        <v>43579.023530092592</v>
      </c>
      <c r="BW31" s="146">
        <v>43579.023020833331</v>
      </c>
      <c r="BX31" s="146" t="s">
        <v>73</v>
      </c>
      <c r="BY31" s="146" t="s">
        <v>74</v>
      </c>
      <c r="BZ31" s="147">
        <v>2</v>
      </c>
      <c r="CA31" s="147">
        <v>2</v>
      </c>
      <c r="CB31" s="148">
        <v>1.6666666666666666E-2</v>
      </c>
      <c r="CC31" s="148">
        <v>1.4236111111111111E-2</v>
      </c>
      <c r="CD31" s="149">
        <v>43579.01666666667</v>
      </c>
      <c r="CE31" s="149">
        <v>43579.014236111114</v>
      </c>
    </row>
    <row r="32" spans="1:83" ht="18" customHeight="1">
      <c r="A32" s="150" t="str">
        <f>IF(E32&lt;&gt;"",(ROW(E32)-COUNTBLANK($A$14:A31)-14),IF(AND(E32="",F32&lt;&gt;""),(ROW(F32)-COUNTBLANK($A$14:A31)-14),IF(AND(E32&lt;&gt;"",F32&lt;&gt;""),(ROW(E32)-COUNTBLANK($A$14:A31)-14),"")))</f>
        <v/>
      </c>
      <c r="B32" s="151">
        <f t="shared" si="3"/>
        <v>43578</v>
      </c>
      <c r="C32" s="152" t="str">
        <f t="shared" si="4"/>
        <v>WRP ON THE GO CHOCOLATE 24PX200ML</v>
      </c>
      <c r="D32" s="153" t="str">
        <f>IFERROR(IF(AND(N32&lt;&gt;"",OR(E32&lt;&gt;"",E32&lt;&gt;"-",F32&lt;&gt;"",F32&lt;&gt;"-")),N32,IF(AND(N32="",OR(E32&lt;&gt;"",E32&lt;&gt;"-",F32&lt;&gt;"",F32&lt;&gt;"-")),LOOKUP(2,1/($D$16:D31&lt;&gt;""),$D$16:D31),"")),"")</f>
        <v>G1904250001</v>
      </c>
      <c r="E32" s="153" t="str">
        <f>IF(AND(P32&lt;&gt;"",OR(T32&lt;&gt;"",U32&lt;&gt;"",V32&lt;&gt;"")),P32,IF(AND(P32="",OR(T32&lt;&gt;"",U32&lt;&gt;"",V32&lt;&gt;"")),LOOKUP(2,1/($E$16:E31&lt;&gt;""),$E$16:E31),""))</f>
        <v/>
      </c>
      <c r="F32" s="153" t="str">
        <f>IF(AND(X32&lt;&gt;"",OR(AB32&lt;&gt;"",AC32&lt;&gt;"",AD32&lt;&gt;"")),X32,IF(AND(X32="",OR(AB32&lt;&gt;"",AC32&lt;&gt;"",AD32&lt;&gt;"")),LOOKUP(2,1/($F$16:F31&lt;&gt;""),$F$16:F31),""))</f>
        <v/>
      </c>
      <c r="G32" s="151">
        <f>IFERROR(EDATE($B32,VLOOKUP(C32,[1]dsis!$B$4:$D$149,3,FALSE)),"")</f>
        <v>44005</v>
      </c>
      <c r="H32" s="150" t="str">
        <f t="shared" si="5"/>
        <v/>
      </c>
      <c r="I32" s="150" t="str">
        <f t="shared" si="6"/>
        <v/>
      </c>
      <c r="J32" s="150">
        <f>IF(LEN(E32)=0,0,COUNTIFS([1]ListLot!$F$1:$F$1882,CPPBRIX!E32,[1]ListLot!$F$1:$F$1882,"&lt;&gt;"&amp;ISBLANK([1]ListLot!$F$1:$F$1882)))</f>
        <v>0</v>
      </c>
      <c r="L32" s="128"/>
      <c r="M32" s="129"/>
      <c r="N32" s="142"/>
      <c r="O32" s="131" t="str">
        <f t="shared" si="1"/>
        <v/>
      </c>
      <c r="P32" s="132"/>
      <c r="Q32" s="132"/>
      <c r="R32" s="134"/>
      <c r="S32" s="134"/>
      <c r="T32" s="132"/>
      <c r="U32" s="135"/>
      <c r="V32" s="158"/>
      <c r="W32" s="131" t="str">
        <f t="shared" si="7"/>
        <v/>
      </c>
      <c r="X32" s="156"/>
      <c r="Y32" s="132"/>
      <c r="Z32" s="134"/>
      <c r="AA32" s="158"/>
      <c r="AB32" s="132"/>
      <c r="AC32" s="142"/>
      <c r="AD32" s="165"/>
      <c r="AL32" s="3"/>
      <c r="BA32" s="144">
        <v>44005</v>
      </c>
      <c r="BB32" s="142" t="s">
        <v>85</v>
      </c>
      <c r="BC32" s="132"/>
      <c r="BD32" s="141">
        <v>43579.01666666667</v>
      </c>
      <c r="BE32" s="141">
        <v>43579.023530092592</v>
      </c>
      <c r="BF32" s="132"/>
      <c r="BG32" s="142"/>
      <c r="BH32" s="142"/>
      <c r="BI32" s="144">
        <v>44005</v>
      </c>
      <c r="BJ32" s="142" t="s">
        <v>85</v>
      </c>
      <c r="BK32" s="132"/>
      <c r="BL32" s="141">
        <v>43579.014236111114</v>
      </c>
      <c r="BM32" s="141">
        <v>43579.023020833331</v>
      </c>
      <c r="BN32" s="132"/>
      <c r="BO32" s="142"/>
      <c r="BP32" s="165"/>
      <c r="BQ32" s="166" t="s">
        <v>69</v>
      </c>
      <c r="BR32" s="166">
        <v>2205051</v>
      </c>
      <c r="BS32" s="144">
        <v>43578</v>
      </c>
      <c r="BT32" s="145">
        <v>2.3530092592592592E-2</v>
      </c>
      <c r="BU32" s="145">
        <v>2.3020833333333334E-2</v>
      </c>
      <c r="BV32" s="146">
        <v>43579.023530092592</v>
      </c>
      <c r="BW32" s="146">
        <v>43579.023020833331</v>
      </c>
      <c r="BX32" s="146" t="s">
        <v>73</v>
      </c>
      <c r="BY32" s="146" t="s">
        <v>74</v>
      </c>
      <c r="BZ32" s="147">
        <v>2</v>
      </c>
      <c r="CA32" s="147">
        <v>2</v>
      </c>
      <c r="CB32" s="148">
        <v>1.6666666666666666E-2</v>
      </c>
      <c r="CC32" s="148">
        <v>1.4236111111111111E-2</v>
      </c>
      <c r="CD32" s="149">
        <v>43579.01666666667</v>
      </c>
      <c r="CE32" s="149">
        <v>43579.014236111114</v>
      </c>
    </row>
    <row r="33" spans="1:83" ht="18" customHeight="1">
      <c r="A33" s="150" t="str">
        <f>IF(E33&lt;&gt;"",(ROW(E33)-COUNTBLANK($A$14:A32)-14),IF(AND(E33="",F33&lt;&gt;""),(ROW(F33)-COUNTBLANK($A$14:A32)-14),IF(AND(E33&lt;&gt;"",F33&lt;&gt;""),(ROW(E33)-COUNTBLANK($A$14:A32)-14),"")))</f>
        <v/>
      </c>
      <c r="B33" s="151">
        <f t="shared" si="3"/>
        <v>43578</v>
      </c>
      <c r="C33" s="152" t="str">
        <f t="shared" si="4"/>
        <v>WRP ON THE GO CHOCOLATE 24PX200ML</v>
      </c>
      <c r="D33" s="153" t="str">
        <f>IFERROR(IF(AND(N33&lt;&gt;"",OR(E33&lt;&gt;"",E33&lt;&gt;"-",F33&lt;&gt;"",F33&lt;&gt;"-")),N33,IF(AND(N33="",OR(E33&lt;&gt;"",E33&lt;&gt;"-",F33&lt;&gt;"",F33&lt;&gt;"-")),LOOKUP(2,1/($D$16:D32&lt;&gt;""),$D$16:D32),"")),"")</f>
        <v>G1904250001</v>
      </c>
      <c r="E33" s="153" t="str">
        <f>IF(AND(P33&lt;&gt;"",OR(T33&lt;&gt;"",U33&lt;&gt;"",V33&lt;&gt;"")),P33,IF(AND(P33="",OR(T33&lt;&gt;"",U33&lt;&gt;"",V33&lt;&gt;"")),LOOKUP(2,1/($E$16:E32&lt;&gt;""),$E$16:E32),""))</f>
        <v/>
      </c>
      <c r="F33" s="153" t="str">
        <f>IF(AND(X33&lt;&gt;"",OR(AB33&lt;&gt;"",AC33&lt;&gt;"",AD33&lt;&gt;"")),X33,IF(AND(X33="",OR(AB33&lt;&gt;"",AC33&lt;&gt;"",AD33&lt;&gt;"")),LOOKUP(2,1/($F$16:F32&lt;&gt;""),$F$16:F32),""))</f>
        <v/>
      </c>
      <c r="G33" s="151">
        <f>IFERROR(EDATE($B33,VLOOKUP(C33,[1]dsis!$B$4:$D$149,3,FALSE)),"")</f>
        <v>44005</v>
      </c>
      <c r="H33" s="150" t="str">
        <f t="shared" si="5"/>
        <v/>
      </c>
      <c r="I33" s="150" t="str">
        <f t="shared" si="6"/>
        <v/>
      </c>
      <c r="J33" s="150">
        <f>IF(LEN(E33)=0,0,COUNTIFS([1]ListLot!$F$1:$F$1882,CPPBRIX!E33,[1]ListLot!$F$1:$F$1882,"&lt;&gt;"&amp;ISBLANK([1]ListLot!$F$1:$F$1882)))</f>
        <v>0</v>
      </c>
      <c r="L33" s="128"/>
      <c r="M33" s="129"/>
      <c r="N33" s="142"/>
      <c r="O33" s="131" t="str">
        <f t="shared" si="1"/>
        <v/>
      </c>
      <c r="P33" s="132"/>
      <c r="Q33" s="132"/>
      <c r="R33" s="134"/>
      <c r="S33" s="134"/>
      <c r="T33" s="132"/>
      <c r="U33" s="135"/>
      <c r="V33" s="158"/>
      <c r="W33" s="131" t="str">
        <f t="shared" si="7"/>
        <v/>
      </c>
      <c r="X33" s="156"/>
      <c r="Y33" s="132"/>
      <c r="Z33" s="158"/>
      <c r="AA33" s="158"/>
      <c r="AB33" s="132"/>
      <c r="AC33" s="142"/>
      <c r="AD33" s="129"/>
      <c r="AL33" s="3"/>
      <c r="BA33" s="144">
        <v>44005</v>
      </c>
      <c r="BB33" s="142" t="s">
        <v>85</v>
      </c>
      <c r="BC33" s="132"/>
      <c r="BD33" s="141">
        <v>43579.01666666667</v>
      </c>
      <c r="BE33" s="141">
        <v>43579.023530092592</v>
      </c>
      <c r="BF33" s="132"/>
      <c r="BG33" s="142"/>
      <c r="BH33" s="142"/>
      <c r="BI33" s="144">
        <v>44005</v>
      </c>
      <c r="BJ33" s="142" t="s">
        <v>85</v>
      </c>
      <c r="BK33" s="132"/>
      <c r="BL33" s="141">
        <v>43579.014236111114</v>
      </c>
      <c r="BM33" s="141">
        <v>43579.023020833331</v>
      </c>
      <c r="BN33" s="132"/>
      <c r="BO33" s="142"/>
      <c r="BP33" s="129"/>
      <c r="BQ33" s="166" t="s">
        <v>69</v>
      </c>
      <c r="BR33" s="166">
        <v>2205051</v>
      </c>
      <c r="BS33" s="144">
        <v>43578</v>
      </c>
      <c r="BT33" s="145">
        <v>2.3530092592592592E-2</v>
      </c>
      <c r="BU33" s="145">
        <v>2.3020833333333334E-2</v>
      </c>
      <c r="BV33" s="146">
        <v>43579.023530092592</v>
      </c>
      <c r="BW33" s="146">
        <v>43579.023020833331</v>
      </c>
      <c r="BX33" s="146" t="s">
        <v>73</v>
      </c>
      <c r="BY33" s="146" t="s">
        <v>74</v>
      </c>
      <c r="BZ33" s="147">
        <v>2</v>
      </c>
      <c r="CA33" s="147">
        <v>2</v>
      </c>
      <c r="CB33" s="148">
        <v>1.6666666666666666E-2</v>
      </c>
      <c r="CC33" s="148">
        <v>1.4236111111111111E-2</v>
      </c>
      <c r="CD33" s="149">
        <v>43579.01666666667</v>
      </c>
      <c r="CE33" s="149">
        <v>43579.014236111114</v>
      </c>
    </row>
    <row r="34" spans="1:83" ht="18" customHeight="1">
      <c r="A34" s="150" t="str">
        <f>IF(E34&lt;&gt;"",(ROW(E34)-COUNTBLANK($A$14:A33)-14),IF(AND(E34="",F34&lt;&gt;""),(ROW(F34)-COUNTBLANK($A$14:A33)-14),IF(AND(E34&lt;&gt;"",F34&lt;&gt;""),(ROW(E34)-COUNTBLANK($A$14:A33)-14),"")))</f>
        <v/>
      </c>
      <c r="B34" s="151">
        <f t="shared" si="3"/>
        <v>43578</v>
      </c>
      <c r="C34" s="152" t="str">
        <f t="shared" si="4"/>
        <v>WRP ON THE GO CHOCOLATE 24PX200ML</v>
      </c>
      <c r="D34" s="153" t="str">
        <f>IFERROR(IF(AND(N34&lt;&gt;"",OR(E34&lt;&gt;"",E34&lt;&gt;"-",F34&lt;&gt;"",F34&lt;&gt;"-")),N34,IF(AND(N34="",OR(E34&lt;&gt;"",E34&lt;&gt;"-",F34&lt;&gt;"",F34&lt;&gt;"-")),LOOKUP(2,1/($D$16:D33&lt;&gt;""),$D$16:D33),"")),"")</f>
        <v>G1904250001</v>
      </c>
      <c r="E34" s="153" t="str">
        <f>IF(AND(P34&lt;&gt;"",OR(T34&lt;&gt;"",U34&lt;&gt;"",V34&lt;&gt;"")),P34,IF(AND(P34="",OR(T34&lt;&gt;"",U34&lt;&gt;"",V34&lt;&gt;"")),LOOKUP(2,1/($E$16:E33&lt;&gt;""),$E$16:E33),""))</f>
        <v/>
      </c>
      <c r="F34" s="153" t="str">
        <f>IF(AND(X34&lt;&gt;"",OR(AB34&lt;&gt;"",AC34&lt;&gt;"",AD34&lt;&gt;"")),X34,IF(AND(X34="",OR(AB34&lt;&gt;"",AC34&lt;&gt;"",AD34&lt;&gt;"")),LOOKUP(2,1/($F$16:F33&lt;&gt;""),$F$16:F33),""))</f>
        <v/>
      </c>
      <c r="G34" s="151">
        <f>IFERROR(EDATE($B34,VLOOKUP(C34,[1]dsis!$B$4:$D$149,3,FALSE)),"")</f>
        <v>44005</v>
      </c>
      <c r="H34" s="150" t="str">
        <f t="shared" si="5"/>
        <v/>
      </c>
      <c r="I34" s="150" t="str">
        <f t="shared" si="6"/>
        <v/>
      </c>
      <c r="J34" s="150">
        <f>IF(LEN(E34)=0,0,COUNTIFS([1]ListLot!$F$1:$F$1882,CPPBRIX!E34,[1]ListLot!$F$1:$F$1882,"&lt;&gt;"&amp;ISBLANK([1]ListLot!$F$1:$F$1882)))</f>
        <v>0</v>
      </c>
      <c r="L34" s="128"/>
      <c r="M34" s="129"/>
      <c r="N34" s="142"/>
      <c r="O34" s="131" t="str">
        <f t="shared" si="1"/>
        <v/>
      </c>
      <c r="P34" s="132"/>
      <c r="Q34" s="132"/>
      <c r="R34" s="134"/>
      <c r="S34" s="134"/>
      <c r="T34" s="132"/>
      <c r="U34" s="135"/>
      <c r="V34" s="158"/>
      <c r="W34" s="131" t="str">
        <f t="shared" si="7"/>
        <v/>
      </c>
      <c r="X34" s="156"/>
      <c r="Y34" s="132"/>
      <c r="Z34" s="158"/>
      <c r="AA34" s="158"/>
      <c r="AB34" s="132"/>
      <c r="AC34" s="142"/>
      <c r="AD34" s="135"/>
      <c r="AL34" s="3"/>
      <c r="BA34" s="144">
        <v>44005</v>
      </c>
      <c r="BB34" s="142" t="s">
        <v>85</v>
      </c>
      <c r="BC34" s="132"/>
      <c r="BD34" s="141">
        <v>43579.01666666667</v>
      </c>
      <c r="BE34" s="141">
        <v>43579.023530092592</v>
      </c>
      <c r="BF34" s="132"/>
      <c r="BG34" s="142"/>
      <c r="BH34" s="142"/>
      <c r="BI34" s="144">
        <v>44005</v>
      </c>
      <c r="BJ34" s="142" t="s">
        <v>85</v>
      </c>
      <c r="BK34" s="132"/>
      <c r="BL34" s="141">
        <v>43579.014236111114</v>
      </c>
      <c r="BM34" s="141">
        <v>43579.023020833331</v>
      </c>
      <c r="BN34" s="132"/>
      <c r="BO34" s="142"/>
      <c r="BP34" s="142"/>
      <c r="BQ34" s="166" t="s">
        <v>69</v>
      </c>
      <c r="BR34" s="166">
        <v>2205051</v>
      </c>
      <c r="BS34" s="144">
        <v>43578</v>
      </c>
      <c r="BT34" s="145">
        <v>2.3530092592592592E-2</v>
      </c>
      <c r="BU34" s="145">
        <v>2.3020833333333334E-2</v>
      </c>
      <c r="BV34" s="146">
        <v>43579.023530092592</v>
      </c>
      <c r="BW34" s="146">
        <v>43579.023020833331</v>
      </c>
      <c r="BX34" s="146" t="s">
        <v>73</v>
      </c>
      <c r="BY34" s="146" t="s">
        <v>74</v>
      </c>
      <c r="BZ34" s="147">
        <v>2</v>
      </c>
      <c r="CA34" s="147">
        <v>2</v>
      </c>
      <c r="CB34" s="148">
        <v>1.6666666666666666E-2</v>
      </c>
      <c r="CC34" s="148">
        <v>1.4236111111111111E-2</v>
      </c>
      <c r="CD34" s="149">
        <v>43579.01666666667</v>
      </c>
      <c r="CE34" s="149">
        <v>43579.014236111114</v>
      </c>
    </row>
    <row r="35" spans="1:83" ht="18" customHeight="1">
      <c r="A35" s="150" t="str">
        <f>IF(E35&lt;&gt;"",(ROW(E35)-COUNTBLANK($A$14:A34)-14),IF(AND(E35="",F35&lt;&gt;""),(ROW(F35)-COUNTBLANK($A$14:A34)-14),IF(AND(E35&lt;&gt;"",F35&lt;&gt;""),(ROW(E35)-COUNTBLANK($A$14:A34)-14),"")))</f>
        <v/>
      </c>
      <c r="B35" s="151">
        <f t="shared" si="3"/>
        <v>43578</v>
      </c>
      <c r="C35" s="152" t="str">
        <f t="shared" si="4"/>
        <v>WRP ON THE GO CHOCOLATE 24PX200ML</v>
      </c>
      <c r="D35" s="153" t="str">
        <f>IFERROR(IF(AND(N35&lt;&gt;"",OR(E35&lt;&gt;"",E35&lt;&gt;"-",F35&lt;&gt;"",F35&lt;&gt;"-")),N35,IF(AND(N35="",OR(E35&lt;&gt;"",E35&lt;&gt;"-",F35&lt;&gt;"",F35&lt;&gt;"-")),LOOKUP(2,1/($D$16:D34&lt;&gt;""),$D$16:D34),"")),"")</f>
        <v>G1904250001</v>
      </c>
      <c r="E35" s="153" t="str">
        <f>IF(AND(P35&lt;&gt;"",OR(T35&lt;&gt;"",U35&lt;&gt;"",V35&lt;&gt;"")),P35,IF(AND(P35="",OR(T35&lt;&gt;"",U35&lt;&gt;"",V35&lt;&gt;"")),LOOKUP(2,1/($E$16:E34&lt;&gt;""),$E$16:E34),""))</f>
        <v/>
      </c>
      <c r="F35" s="153" t="str">
        <f>IF(AND(X35&lt;&gt;"",OR(AB35&lt;&gt;"",AC35&lt;&gt;"",AD35&lt;&gt;"")),X35,IF(AND(X35="",OR(AB35&lt;&gt;"",AC35&lt;&gt;"",AD35&lt;&gt;"")),LOOKUP(2,1/($F$16:F34&lt;&gt;""),$F$16:F34),""))</f>
        <v/>
      </c>
      <c r="G35" s="151">
        <f>IFERROR(EDATE($B35,VLOOKUP(C35,[1]dsis!$B$4:$D$149,3,FALSE)),"")</f>
        <v>44005</v>
      </c>
      <c r="H35" s="150" t="str">
        <f t="shared" si="5"/>
        <v/>
      </c>
      <c r="I35" s="150" t="str">
        <f t="shared" si="6"/>
        <v/>
      </c>
      <c r="J35" s="150">
        <f>IF(LEN(E35)=0,0,COUNTIFS([1]ListLot!$F$1:$F$1882,CPPBRIX!E35,[1]ListLot!$F$1:$F$1882,"&lt;&gt;"&amp;ISBLANK([1]ListLot!$F$1:$F$1882)))</f>
        <v>0</v>
      </c>
      <c r="L35" s="128"/>
      <c r="M35" s="129"/>
      <c r="N35" s="142"/>
      <c r="O35" s="131" t="str">
        <f t="shared" si="1"/>
        <v/>
      </c>
      <c r="P35" s="132"/>
      <c r="Q35" s="132"/>
      <c r="R35" s="134"/>
      <c r="S35" s="158"/>
      <c r="T35" s="132"/>
      <c r="U35" s="135"/>
      <c r="V35" s="158"/>
      <c r="W35" s="131" t="s">
        <v>87</v>
      </c>
      <c r="X35" s="156"/>
      <c r="Y35" s="132"/>
      <c r="Z35" s="158"/>
      <c r="AA35" s="134"/>
      <c r="AB35" s="132"/>
      <c r="AC35" s="142"/>
      <c r="AD35" s="135"/>
      <c r="AL35" s="3"/>
      <c r="BA35" s="144">
        <v>44005</v>
      </c>
      <c r="BB35" s="142" t="s">
        <v>85</v>
      </c>
      <c r="BC35" s="132"/>
      <c r="BD35" s="141">
        <v>43579.01666666667</v>
      </c>
      <c r="BE35" s="141">
        <v>43579.023530092592</v>
      </c>
      <c r="BF35" s="132"/>
      <c r="BG35" s="142"/>
      <c r="BH35" s="142"/>
      <c r="BI35" s="144">
        <v>44005</v>
      </c>
      <c r="BJ35" s="142" t="s">
        <v>85</v>
      </c>
      <c r="BK35" s="132"/>
      <c r="BL35" s="141">
        <v>43579.014236111114</v>
      </c>
      <c r="BM35" s="141">
        <v>43579.023020833331</v>
      </c>
      <c r="BN35" s="132"/>
      <c r="BO35" s="142"/>
      <c r="BP35" s="129"/>
      <c r="BQ35" s="166" t="s">
        <v>69</v>
      </c>
      <c r="BR35" s="166">
        <v>2205051</v>
      </c>
      <c r="BS35" s="144">
        <v>43578</v>
      </c>
      <c r="BT35" s="145">
        <v>2.3530092592592592E-2</v>
      </c>
      <c r="BU35" s="145">
        <v>2.3020833333333334E-2</v>
      </c>
      <c r="BV35" s="146">
        <v>43579.023530092592</v>
      </c>
      <c r="BW35" s="146">
        <v>43579.023020833331</v>
      </c>
      <c r="BX35" s="146" t="s">
        <v>73</v>
      </c>
      <c r="BY35" s="146" t="s">
        <v>74</v>
      </c>
      <c r="BZ35" s="147">
        <v>2</v>
      </c>
      <c r="CA35" s="147">
        <v>2</v>
      </c>
      <c r="CB35" s="148">
        <v>1.6666666666666666E-2</v>
      </c>
      <c r="CC35" s="148">
        <v>1.4236111111111111E-2</v>
      </c>
      <c r="CD35" s="149">
        <v>43579.01666666667</v>
      </c>
      <c r="CE35" s="149">
        <v>43579.014236111114</v>
      </c>
    </row>
    <row r="36" spans="1:83" ht="18" customHeight="1">
      <c r="A36" s="150" t="str">
        <f>IF(E36&lt;&gt;"",(ROW(E36)-COUNTBLANK($A$14:A35)-14),IF(AND(E36="",F36&lt;&gt;""),(ROW(F36)-COUNTBLANK($A$14:A35)-14),IF(AND(E36&lt;&gt;"",F36&lt;&gt;""),(ROW(E36)-COUNTBLANK($A$14:A35)-14),"")))</f>
        <v/>
      </c>
      <c r="B36" s="151">
        <f t="shared" si="3"/>
        <v>43578</v>
      </c>
      <c r="C36" s="152" t="str">
        <f t="shared" si="4"/>
        <v>WRP ON THE GO CHOCOLATE 24PX200ML</v>
      </c>
      <c r="D36" s="153" t="str">
        <f>IFERROR(IF(AND(N36&lt;&gt;"",OR(E36&lt;&gt;"",E36&lt;&gt;"-",F36&lt;&gt;"",F36&lt;&gt;"-")),N36,IF(AND(N36="",OR(E36&lt;&gt;"",E36&lt;&gt;"-",F36&lt;&gt;"",F36&lt;&gt;"-")),LOOKUP(2,1/($D$16:D35&lt;&gt;""),$D$16:D35),"")),"")</f>
        <v>G1904250001</v>
      </c>
      <c r="E36" s="153" t="str">
        <f>IF(AND(P36&lt;&gt;"",OR(T36&lt;&gt;"",U36&lt;&gt;"",V36&lt;&gt;"")),P36,IF(AND(P36="",OR(T36&lt;&gt;"",U36&lt;&gt;"",V36&lt;&gt;"")),LOOKUP(2,1/($E$16:E35&lt;&gt;""),$E$16:E35),""))</f>
        <v/>
      </c>
      <c r="F36" s="153" t="str">
        <f>IF(AND(X36&lt;&gt;"",OR(AB36&lt;&gt;"",AC36&lt;&gt;"",AD36&lt;&gt;"")),X36,IF(AND(X36="",OR(AB36&lt;&gt;"",AC36&lt;&gt;"",AD36&lt;&gt;"")),LOOKUP(2,1/($F$16:F35&lt;&gt;""),$F$16:F35),""))</f>
        <v/>
      </c>
      <c r="G36" s="151">
        <f>IFERROR(EDATE($B36,VLOOKUP(C36,[1]dsis!$B$4:$D$149,3,FALSE)),"")</f>
        <v>44005</v>
      </c>
      <c r="H36" s="150" t="str">
        <f t="shared" si="5"/>
        <v/>
      </c>
      <c r="I36" s="150" t="str">
        <f t="shared" si="6"/>
        <v/>
      </c>
      <c r="J36" s="150">
        <f>IF(LEN(E36)=0,0,COUNTIFS([1]ListLot!$F$1:$F$1882,CPPBRIX!E36,[1]ListLot!$F$1:$F$1882,"&lt;&gt;"&amp;ISBLANK([1]ListLot!$F$1:$F$1882)))</f>
        <v>0</v>
      </c>
      <c r="L36" s="128"/>
      <c r="M36" s="129"/>
      <c r="N36" s="142"/>
      <c r="O36" s="131" t="str">
        <f t="shared" si="1"/>
        <v/>
      </c>
      <c r="P36" s="132"/>
      <c r="Q36" s="132"/>
      <c r="R36" s="158"/>
      <c r="S36" s="134"/>
      <c r="T36" s="132"/>
      <c r="U36" s="142"/>
      <c r="V36" s="135"/>
      <c r="W36" s="131" t="str">
        <f t="shared" si="7"/>
        <v/>
      </c>
      <c r="X36" s="167"/>
      <c r="Y36" s="132"/>
      <c r="Z36" s="134"/>
      <c r="AA36" s="134"/>
      <c r="AB36" s="132"/>
      <c r="AC36" s="142"/>
      <c r="AD36" s="135"/>
      <c r="AL36" s="3"/>
      <c r="BA36" s="144">
        <v>44005</v>
      </c>
      <c r="BB36" s="142" t="s">
        <v>85</v>
      </c>
      <c r="BC36" s="132"/>
      <c r="BD36" s="141">
        <v>43579.01666666667</v>
      </c>
      <c r="BE36" s="141">
        <v>43579.023530092592</v>
      </c>
      <c r="BF36" s="132"/>
      <c r="BG36" s="142"/>
      <c r="BH36" s="142"/>
      <c r="BI36" s="144">
        <v>44005</v>
      </c>
      <c r="BJ36" s="142" t="s">
        <v>85</v>
      </c>
      <c r="BK36" s="132"/>
      <c r="BL36" s="141">
        <v>43579.014236111114</v>
      </c>
      <c r="BM36" s="141">
        <v>43579.023020833331</v>
      </c>
      <c r="BN36" s="132"/>
      <c r="BO36" s="142"/>
      <c r="BP36" s="129"/>
      <c r="BQ36" s="166" t="s">
        <v>69</v>
      </c>
      <c r="BR36" s="166">
        <v>2205051</v>
      </c>
      <c r="BS36" s="144">
        <v>43578</v>
      </c>
      <c r="BT36" s="145">
        <v>2.3530092592592592E-2</v>
      </c>
      <c r="BU36" s="145">
        <v>2.3020833333333334E-2</v>
      </c>
      <c r="BV36" s="146">
        <v>43579.023530092592</v>
      </c>
      <c r="BW36" s="146">
        <v>43579.023020833331</v>
      </c>
      <c r="BX36" s="146" t="s">
        <v>73</v>
      </c>
      <c r="BY36" s="146" t="s">
        <v>74</v>
      </c>
      <c r="BZ36" s="147">
        <v>2</v>
      </c>
      <c r="CA36" s="147">
        <v>2</v>
      </c>
      <c r="CB36" s="148">
        <v>1.6666666666666666E-2</v>
      </c>
      <c r="CC36" s="148">
        <v>1.4236111111111111E-2</v>
      </c>
      <c r="CD36" s="149">
        <v>43579.01666666667</v>
      </c>
      <c r="CE36" s="149">
        <v>43579.014236111114</v>
      </c>
    </row>
    <row r="37" spans="1:83" ht="18" customHeight="1">
      <c r="A37" s="150" t="str">
        <f>IF(E37&lt;&gt;"",(ROW(E37)-COUNTBLANK($A$14:A36)-14),IF(AND(E37="",F37&lt;&gt;""),(ROW(F37)-COUNTBLANK($A$14:A36)-14),IF(AND(E37&lt;&gt;"",F37&lt;&gt;""),(ROW(E37)-COUNTBLANK($A$14:A36)-14),"")))</f>
        <v/>
      </c>
      <c r="B37" s="151">
        <f t="shared" si="3"/>
        <v>43578</v>
      </c>
      <c r="C37" s="152" t="str">
        <f t="shared" si="4"/>
        <v>WRP ON THE GO CHOCOLATE 24PX200ML</v>
      </c>
      <c r="D37" s="153" t="str">
        <f>IFERROR(IF(AND(N37&lt;&gt;"",OR(E37&lt;&gt;"",E37&lt;&gt;"-",F37&lt;&gt;"",F37&lt;&gt;"-")),N37,IF(AND(N37="",OR(E37&lt;&gt;"",E37&lt;&gt;"-",F37&lt;&gt;"",F37&lt;&gt;"-")),LOOKUP(2,1/($D$16:D36&lt;&gt;""),$D$16:D36),"")),"")</f>
        <v>G1904250001</v>
      </c>
      <c r="E37" s="153" t="str">
        <f>IF(AND(P37&lt;&gt;"",OR(T37&lt;&gt;"",U37&lt;&gt;"",V37&lt;&gt;"")),P37,IF(AND(P37="",OR(T37&lt;&gt;"",U37&lt;&gt;"",V37&lt;&gt;"")),LOOKUP(2,1/($E$16:E36&lt;&gt;""),$E$16:E36),""))</f>
        <v/>
      </c>
      <c r="F37" s="153" t="str">
        <f>IF(AND(X37&lt;&gt;"",OR(AB37&lt;&gt;"",AC37&lt;&gt;"",AD37&lt;&gt;"")),X37,IF(AND(X37="",OR(AB37&lt;&gt;"",AC37&lt;&gt;"",AD37&lt;&gt;"")),LOOKUP(2,1/($F$16:F36&lt;&gt;""),$F$16:F36),""))</f>
        <v/>
      </c>
      <c r="G37" s="151">
        <f>IFERROR(EDATE($B37,VLOOKUP(C37,[1]dsis!$B$4:$D$149,3,FALSE)),"")</f>
        <v>44005</v>
      </c>
      <c r="H37" s="150" t="str">
        <f t="shared" si="5"/>
        <v/>
      </c>
      <c r="I37" s="150" t="str">
        <f t="shared" si="6"/>
        <v/>
      </c>
      <c r="J37" s="150">
        <f>IF(LEN(E37)=0,0,COUNTIFS([1]ListLot!$F$1:$F$1882,CPPBRIX!E37,[1]ListLot!$F$1:$F$1882,"&lt;&gt;"&amp;ISBLANK([1]ListLot!$F$1:$F$1882)))</f>
        <v>0</v>
      </c>
      <c r="L37" s="128"/>
      <c r="M37" s="129"/>
      <c r="N37" s="142"/>
      <c r="O37" s="131" t="str">
        <f t="shared" si="1"/>
        <v/>
      </c>
      <c r="P37" s="132"/>
      <c r="Q37" s="132"/>
      <c r="R37" s="134"/>
      <c r="S37" s="134"/>
      <c r="T37" s="132"/>
      <c r="U37" s="142"/>
      <c r="V37" s="135"/>
      <c r="W37" s="131" t="str">
        <f t="shared" si="7"/>
        <v/>
      </c>
      <c r="X37" s="167"/>
      <c r="Y37" s="132"/>
      <c r="Z37" s="134"/>
      <c r="AA37" s="134"/>
      <c r="AB37" s="132"/>
      <c r="AC37" s="142"/>
      <c r="AD37" s="135"/>
      <c r="AL37" s="3"/>
      <c r="BA37" s="144">
        <v>44005</v>
      </c>
      <c r="BB37" s="142" t="s">
        <v>85</v>
      </c>
      <c r="BC37" s="142"/>
      <c r="BD37" s="168">
        <v>43579.01666666667</v>
      </c>
      <c r="BE37" s="168">
        <v>43579.023530092592</v>
      </c>
      <c r="BF37" s="142"/>
      <c r="BG37" s="142"/>
      <c r="BH37" s="142"/>
      <c r="BI37" s="144">
        <v>44005</v>
      </c>
      <c r="BJ37" s="142" t="s">
        <v>85</v>
      </c>
      <c r="BK37" s="132"/>
      <c r="BL37" s="141">
        <v>43579.014236111114</v>
      </c>
      <c r="BM37" s="168">
        <v>43579.023020833331</v>
      </c>
      <c r="BN37" s="132"/>
      <c r="BO37" s="142"/>
      <c r="BP37" s="129"/>
      <c r="BQ37" s="166" t="s">
        <v>69</v>
      </c>
      <c r="BR37" s="166">
        <v>2205051</v>
      </c>
      <c r="BS37" s="144">
        <v>43578</v>
      </c>
      <c r="BT37" s="145">
        <v>2.3530092592592592E-2</v>
      </c>
      <c r="BU37" s="145">
        <v>2.3020833333333334E-2</v>
      </c>
      <c r="BV37" s="146">
        <v>43579.023530092592</v>
      </c>
      <c r="BW37" s="146">
        <v>43579.023020833331</v>
      </c>
      <c r="BX37" s="146" t="s">
        <v>73</v>
      </c>
      <c r="BY37" s="146" t="s">
        <v>74</v>
      </c>
      <c r="BZ37" s="147">
        <v>2</v>
      </c>
      <c r="CA37" s="147">
        <v>2</v>
      </c>
      <c r="CB37" s="148">
        <v>1.6666666666666666E-2</v>
      </c>
      <c r="CC37" s="148">
        <v>1.4236111111111111E-2</v>
      </c>
      <c r="CD37" s="149">
        <v>43579.01666666667</v>
      </c>
      <c r="CE37" s="149">
        <v>43579.014236111114</v>
      </c>
    </row>
    <row r="38" spans="1:83" ht="18" customHeight="1">
      <c r="A38" s="150" t="str">
        <f>IF(E38&lt;&gt;"",(ROW(E38)-COUNTBLANK($A$14:A37)-14),IF(AND(E38="",F38&lt;&gt;""),(ROW(F38)-COUNTBLANK($A$14:A37)-14),IF(AND(E38&lt;&gt;"",F38&lt;&gt;""),(ROW(E38)-COUNTBLANK($A$14:A37)-14),"")))</f>
        <v/>
      </c>
      <c r="B38" s="151">
        <f t="shared" si="3"/>
        <v>43578</v>
      </c>
      <c r="C38" s="152" t="str">
        <f t="shared" si="4"/>
        <v>WRP ON THE GO CHOCOLATE 24PX200ML</v>
      </c>
      <c r="D38" s="153" t="str">
        <f>IFERROR(IF(AND(N38&lt;&gt;"",OR(E38&lt;&gt;"",E38&lt;&gt;"-",F38&lt;&gt;"",F38&lt;&gt;"-")),N38,IF(AND(N38="",OR(E38&lt;&gt;"",E38&lt;&gt;"-",F38&lt;&gt;"",F38&lt;&gt;"-")),LOOKUP(2,1/($D$16:D37&lt;&gt;""),$D$16:D37),"")),"")</f>
        <v>G1904250001</v>
      </c>
      <c r="E38" s="153" t="str">
        <f>IF(AND(P38&lt;&gt;"",OR(T38&lt;&gt;"",U38&lt;&gt;"",V38&lt;&gt;"")),P38,IF(AND(P38="",OR(T38&lt;&gt;"",U38&lt;&gt;"",V38&lt;&gt;"")),LOOKUP(2,1/($E$16:E37&lt;&gt;""),$E$16:E37),""))</f>
        <v/>
      </c>
      <c r="F38" s="153" t="str">
        <f>IF(AND(X38&lt;&gt;"",OR(AB38&lt;&gt;"",AC38&lt;&gt;"",AD38&lt;&gt;"")),X38,IF(AND(X38="",OR(AB38&lt;&gt;"",AC38&lt;&gt;"",AD38&lt;&gt;"")),LOOKUP(2,1/($F$16:F37&lt;&gt;""),$F$16:F37),""))</f>
        <v/>
      </c>
      <c r="G38" s="151">
        <f>IFERROR(EDATE($B38,VLOOKUP(C38,[1]dsis!$B$4:$D$149,3,FALSE)),"")</f>
        <v>44005</v>
      </c>
      <c r="H38" s="150" t="str">
        <f t="shared" si="5"/>
        <v/>
      </c>
      <c r="I38" s="150" t="str">
        <f t="shared" si="6"/>
        <v/>
      </c>
      <c r="J38" s="150">
        <f>IF(LEN(E38)=0,0,COUNTIFS([1]ListLot!$F$1:$F$1882,CPPBRIX!E38,[1]ListLot!$F$1:$F$1882,"&lt;&gt;"&amp;ISBLANK([1]ListLot!$F$1:$F$1882)))</f>
        <v>0</v>
      </c>
      <c r="L38" s="128"/>
      <c r="M38" s="129"/>
      <c r="N38" s="142"/>
      <c r="O38" s="131" t="str">
        <f t="shared" si="1"/>
        <v/>
      </c>
      <c r="P38" s="132"/>
      <c r="Q38" s="132"/>
      <c r="R38" s="134"/>
      <c r="S38" s="154"/>
      <c r="T38" s="132"/>
      <c r="U38" s="142"/>
      <c r="V38" s="135"/>
      <c r="W38" s="131" t="str">
        <f t="shared" si="7"/>
        <v/>
      </c>
      <c r="X38" s="167"/>
      <c r="Y38" s="132"/>
      <c r="Z38" s="134"/>
      <c r="AA38" s="154"/>
      <c r="AB38" s="132"/>
      <c r="AC38" s="142"/>
      <c r="AD38" s="135"/>
      <c r="AL38" s="3"/>
      <c r="BA38" s="144">
        <v>44005</v>
      </c>
      <c r="BB38" s="142" t="s">
        <v>85</v>
      </c>
      <c r="BC38" s="142"/>
      <c r="BD38" s="168">
        <v>43579.01666666667</v>
      </c>
      <c r="BE38" s="168">
        <v>43579.023530092592</v>
      </c>
      <c r="BF38" s="142"/>
      <c r="BG38" s="142"/>
      <c r="BH38" s="142"/>
      <c r="BI38" s="144">
        <v>44005</v>
      </c>
      <c r="BJ38" s="142" t="s">
        <v>85</v>
      </c>
      <c r="BK38" s="142"/>
      <c r="BL38" s="168">
        <v>43579.014236111114</v>
      </c>
      <c r="BM38" s="168">
        <v>43579.023020833331</v>
      </c>
      <c r="BN38" s="132"/>
      <c r="BO38" s="142"/>
      <c r="BP38" s="129"/>
      <c r="BQ38" s="166" t="s">
        <v>69</v>
      </c>
      <c r="BR38" s="166">
        <v>2205051</v>
      </c>
      <c r="BS38" s="144">
        <v>43578</v>
      </c>
      <c r="BT38" s="145">
        <v>2.3530092592592592E-2</v>
      </c>
      <c r="BU38" s="145">
        <v>2.3020833333333334E-2</v>
      </c>
      <c r="BV38" s="146">
        <v>43579.023530092592</v>
      </c>
      <c r="BW38" s="146">
        <v>43579.023020833331</v>
      </c>
      <c r="BX38" s="146" t="s">
        <v>73</v>
      </c>
      <c r="BY38" s="146" t="s">
        <v>74</v>
      </c>
      <c r="BZ38" s="147">
        <v>2</v>
      </c>
      <c r="CA38" s="147">
        <v>2</v>
      </c>
      <c r="CB38" s="148">
        <v>1.6666666666666666E-2</v>
      </c>
      <c r="CC38" s="148">
        <v>1.4236111111111111E-2</v>
      </c>
      <c r="CD38" s="149">
        <v>43579.01666666667</v>
      </c>
      <c r="CE38" s="149">
        <v>43579.014236111114</v>
      </c>
    </row>
    <row r="39" spans="1:83" ht="18" customHeight="1">
      <c r="A39" s="150" t="str">
        <f>IF(E39&lt;&gt;"",(ROW(E39)-COUNTBLANK($A$14:A38)-14),IF(AND(E39="",F39&lt;&gt;""),(ROW(F39)-COUNTBLANK($A$14:A38)-14),IF(AND(E39&lt;&gt;"",F39&lt;&gt;""),(ROW(E39)-COUNTBLANK($A$14:A38)-14),"")))</f>
        <v/>
      </c>
      <c r="B39" s="151">
        <f t="shared" si="3"/>
        <v>43578</v>
      </c>
      <c r="C39" s="152" t="str">
        <f t="shared" si="4"/>
        <v>WRP ON THE GO CHOCOLATE 24PX200ML</v>
      </c>
      <c r="D39" s="153" t="str">
        <f>IFERROR(IF(AND(N39&lt;&gt;"",OR(E39&lt;&gt;"",E39&lt;&gt;"-",F39&lt;&gt;"",F39&lt;&gt;"-")),N39,IF(AND(N39="",OR(E39&lt;&gt;"",E39&lt;&gt;"-",F39&lt;&gt;"",F39&lt;&gt;"-")),LOOKUP(2,1/($D$16:D38&lt;&gt;""),$D$16:D38),"")),"")</f>
        <v>G1904250001</v>
      </c>
      <c r="E39" s="153" t="str">
        <f>IF(AND(P39&lt;&gt;"",OR(T39&lt;&gt;"",U39&lt;&gt;"",V39&lt;&gt;"")),P39,IF(AND(P39="",OR(T39&lt;&gt;"",U39&lt;&gt;"",V39&lt;&gt;"")),LOOKUP(2,1/($E$16:E38&lt;&gt;""),$E$16:E38),""))</f>
        <v/>
      </c>
      <c r="F39" s="153" t="str">
        <f>IF(AND(X39&lt;&gt;"",OR(AB39&lt;&gt;"",AC39&lt;&gt;"",AD39&lt;&gt;"")),X39,IF(AND(X39="",OR(AB39&lt;&gt;"",AC39&lt;&gt;"",AD39&lt;&gt;"")),LOOKUP(2,1/($F$16:F38&lt;&gt;""),$F$16:F38),""))</f>
        <v/>
      </c>
      <c r="G39" s="151">
        <f>IFERROR(EDATE($B39,VLOOKUP(C39,[1]dsis!$B$4:$D$149,3,FALSE)),"")</f>
        <v>44005</v>
      </c>
      <c r="H39" s="150" t="str">
        <f t="shared" si="5"/>
        <v/>
      </c>
      <c r="I39" s="150" t="str">
        <f t="shared" si="6"/>
        <v/>
      </c>
      <c r="J39" s="150">
        <f>IF(LEN(E39)=0,0,COUNTIFS([1]ListLot!$F$1:$F$1882,CPPBRIX!E39,[1]ListLot!$F$1:$F$1882,"&lt;&gt;"&amp;ISBLANK([1]ListLot!$F$1:$F$1882)))</f>
        <v>0</v>
      </c>
      <c r="L39" s="128"/>
      <c r="M39" s="129"/>
      <c r="N39" s="142"/>
      <c r="O39" s="131" t="str">
        <f t="shared" si="1"/>
        <v/>
      </c>
      <c r="P39" s="132"/>
      <c r="Q39" s="132"/>
      <c r="R39" s="154"/>
      <c r="S39" s="154"/>
      <c r="T39" s="132"/>
      <c r="U39" s="142"/>
      <c r="V39" s="158"/>
      <c r="W39" s="131" t="str">
        <f t="shared" si="7"/>
        <v/>
      </c>
      <c r="X39" s="156"/>
      <c r="Y39" s="132"/>
      <c r="Z39" s="154"/>
      <c r="AA39" s="154"/>
      <c r="AB39" s="132"/>
      <c r="AC39" s="142"/>
      <c r="AD39" s="129"/>
      <c r="AL39" s="3"/>
      <c r="BA39" s="144">
        <v>44005</v>
      </c>
      <c r="BB39" s="142" t="s">
        <v>85</v>
      </c>
      <c r="BC39" s="142"/>
      <c r="BD39" s="168">
        <v>43579.01666666667</v>
      </c>
      <c r="BE39" s="168">
        <v>43579.023530092592</v>
      </c>
      <c r="BF39" s="142"/>
      <c r="BG39" s="142"/>
      <c r="BH39" s="142"/>
      <c r="BI39" s="144">
        <v>44005</v>
      </c>
      <c r="BJ39" s="142" t="s">
        <v>85</v>
      </c>
      <c r="BK39" s="142"/>
      <c r="BL39" s="168">
        <v>43579.014236111114</v>
      </c>
      <c r="BM39" s="168">
        <v>43579.023020833331</v>
      </c>
      <c r="BN39" s="132"/>
      <c r="BO39" s="142"/>
      <c r="BP39" s="129"/>
      <c r="BQ39" s="166" t="s">
        <v>69</v>
      </c>
      <c r="BR39" s="166">
        <v>2205051</v>
      </c>
      <c r="BS39" s="144">
        <v>43578</v>
      </c>
      <c r="BT39" s="145">
        <v>2.3530092592592592E-2</v>
      </c>
      <c r="BU39" s="145">
        <v>2.3020833333333334E-2</v>
      </c>
      <c r="BV39" s="146">
        <v>43579.023530092592</v>
      </c>
      <c r="BW39" s="146">
        <v>43579.023020833331</v>
      </c>
      <c r="BX39" s="146" t="s">
        <v>73</v>
      </c>
      <c r="BY39" s="146" t="s">
        <v>74</v>
      </c>
      <c r="BZ39" s="147">
        <v>2</v>
      </c>
      <c r="CA39" s="147">
        <v>2</v>
      </c>
      <c r="CB39" s="148">
        <v>1.6666666666666666E-2</v>
      </c>
      <c r="CC39" s="148">
        <v>1.4236111111111111E-2</v>
      </c>
      <c r="CD39" s="149">
        <v>43579.01666666667</v>
      </c>
      <c r="CE39" s="149">
        <v>43579.014236111114</v>
      </c>
    </row>
    <row r="40" spans="1:83" ht="18" customHeight="1">
      <c r="A40" s="150" t="str">
        <f>IF(E40&lt;&gt;"",(ROW(E40)-COUNTBLANK($A$14:A39)-14),IF(AND(E40="",F40&lt;&gt;""),(ROW(F40)-COUNTBLANK($A$14:A39)-14),IF(AND(E40&lt;&gt;"",F40&lt;&gt;""),(ROW(E40)-COUNTBLANK($A$14:A39)-14),"")))</f>
        <v/>
      </c>
      <c r="B40" s="151">
        <f t="shared" si="3"/>
        <v>43578</v>
      </c>
      <c r="C40" s="152" t="str">
        <f t="shared" si="4"/>
        <v>WRP ON THE GO CHOCOLATE 24PX200ML</v>
      </c>
      <c r="D40" s="153" t="str">
        <f>IFERROR(IF(AND(N40&lt;&gt;"",OR(E40&lt;&gt;"",E40&lt;&gt;"-",F40&lt;&gt;"",F40&lt;&gt;"-")),N40,IF(AND(N40="",OR(E40&lt;&gt;"",E40&lt;&gt;"-",F40&lt;&gt;"",F40&lt;&gt;"-")),LOOKUP(2,1/($D$16:D39&lt;&gt;""),$D$16:D39),"")),"")</f>
        <v>G1904250001</v>
      </c>
      <c r="E40" s="153" t="str">
        <f>IF(AND(P40&lt;&gt;"",OR(T40&lt;&gt;"",U40&lt;&gt;"",V40&lt;&gt;"")),P40,IF(AND(P40="",OR(T40&lt;&gt;"",U40&lt;&gt;"",V40&lt;&gt;"")),LOOKUP(2,1/($E$16:E39&lt;&gt;""),$E$16:E39),""))</f>
        <v/>
      </c>
      <c r="F40" s="153" t="str">
        <f>IF(AND(X40&lt;&gt;"",OR(AB40&lt;&gt;"",AC40&lt;&gt;"",AD40&lt;&gt;"")),X40,IF(AND(X40="",OR(AB40&lt;&gt;"",AC40&lt;&gt;"",AD40&lt;&gt;"")),LOOKUP(2,1/($F$16:F39&lt;&gt;""),$F$16:F39),""))</f>
        <v/>
      </c>
      <c r="G40" s="151">
        <f>IFERROR(EDATE($B40,VLOOKUP(C40,[1]dsis!$B$4:$D$149,3,FALSE)),"")</f>
        <v>44005</v>
      </c>
      <c r="H40" s="150" t="str">
        <f t="shared" si="5"/>
        <v/>
      </c>
      <c r="I40" s="150" t="str">
        <f t="shared" si="6"/>
        <v/>
      </c>
      <c r="J40" s="150">
        <f>IF(LEN(E40)=0,0,COUNTIFS([1]ListLot!$F$1:$F$1882,CPPBRIX!E40,[1]ListLot!$F$1:$F$1882,"&lt;&gt;"&amp;ISBLANK([1]ListLot!$F$1:$F$1882)))</f>
        <v>0</v>
      </c>
      <c r="L40" s="128"/>
      <c r="M40" s="129"/>
      <c r="N40" s="142"/>
      <c r="O40" s="131" t="str">
        <f t="shared" si="1"/>
        <v/>
      </c>
      <c r="P40" s="132"/>
      <c r="Q40" s="132"/>
      <c r="R40" s="154"/>
      <c r="S40" s="154"/>
      <c r="T40" s="132"/>
      <c r="U40" s="142"/>
      <c r="V40" s="135"/>
      <c r="W40" s="131" t="str">
        <f t="shared" si="7"/>
        <v/>
      </c>
      <c r="X40" s="173"/>
      <c r="Y40" s="132"/>
      <c r="Z40" s="154"/>
      <c r="AA40" s="154"/>
      <c r="AB40" s="132"/>
      <c r="AC40" s="142"/>
      <c r="AD40" s="129"/>
      <c r="AL40" s="3"/>
      <c r="BA40" s="144">
        <v>44005</v>
      </c>
      <c r="BB40" s="142" t="s">
        <v>85</v>
      </c>
      <c r="BC40" s="142"/>
      <c r="BD40" s="168">
        <v>43579.01666666667</v>
      </c>
      <c r="BE40" s="168">
        <v>43579.023530092592</v>
      </c>
      <c r="BF40" s="142"/>
      <c r="BG40" s="142"/>
      <c r="BH40" s="142"/>
      <c r="BI40" s="144">
        <v>44005</v>
      </c>
      <c r="BJ40" s="142" t="s">
        <v>85</v>
      </c>
      <c r="BK40" s="142"/>
      <c r="BL40" s="168">
        <v>43579.014236111114</v>
      </c>
      <c r="BM40" s="168">
        <v>43579.023020833331</v>
      </c>
      <c r="BN40" s="132"/>
      <c r="BO40" s="142"/>
      <c r="BP40" s="129"/>
      <c r="BQ40" s="166" t="s">
        <v>69</v>
      </c>
      <c r="BR40" s="166">
        <v>2205051</v>
      </c>
      <c r="BS40" s="144">
        <v>43578</v>
      </c>
      <c r="BT40" s="145">
        <v>2.3530092592592592E-2</v>
      </c>
      <c r="BU40" s="145">
        <v>2.3020833333333334E-2</v>
      </c>
      <c r="BV40" s="146">
        <v>43579.023530092592</v>
      </c>
      <c r="BW40" s="146">
        <v>43579.023020833331</v>
      </c>
      <c r="BX40" s="146" t="s">
        <v>73</v>
      </c>
      <c r="BY40" s="146" t="s">
        <v>74</v>
      </c>
      <c r="BZ40" s="147">
        <v>2</v>
      </c>
      <c r="CA40" s="147">
        <v>2</v>
      </c>
      <c r="CB40" s="148">
        <v>1.6666666666666666E-2</v>
      </c>
      <c r="CC40" s="148">
        <v>1.4236111111111111E-2</v>
      </c>
      <c r="CD40" s="149">
        <v>43579.01666666667</v>
      </c>
      <c r="CE40" s="149">
        <v>43579.014236111114</v>
      </c>
    </row>
    <row r="41" spans="1:83" ht="18" customHeight="1">
      <c r="A41" s="150" t="str">
        <f>IF(E41&lt;&gt;"",(ROW(E41)-COUNTBLANK($A$14:A40)-14),IF(AND(E41="",F41&lt;&gt;""),(ROW(F41)-COUNTBLANK($A$14:A40)-14),IF(AND(E41&lt;&gt;"",F41&lt;&gt;""),(ROW(E41)-COUNTBLANK($A$14:A40)-14),"")))</f>
        <v/>
      </c>
      <c r="B41" s="151">
        <f t="shared" si="3"/>
        <v>43578</v>
      </c>
      <c r="C41" s="152" t="str">
        <f t="shared" si="4"/>
        <v>WRP ON THE GO CHOCOLATE 24PX200ML</v>
      </c>
      <c r="D41" s="153" t="str">
        <f>IFERROR(IF(AND(N41&lt;&gt;"",OR(E41&lt;&gt;"",E41&lt;&gt;"-",F41&lt;&gt;"",F41&lt;&gt;"-")),N41,IF(AND(N41="",OR(E41&lt;&gt;"",E41&lt;&gt;"-",F41&lt;&gt;"",F41&lt;&gt;"-")),LOOKUP(2,1/($D$16:D40&lt;&gt;""),$D$16:D40),"")),"")</f>
        <v>G1904250001</v>
      </c>
      <c r="E41" s="153" t="str">
        <f>IF(AND(P41&lt;&gt;"",OR(T41&lt;&gt;"",U41&lt;&gt;"",V41&lt;&gt;"")),P41,IF(AND(P41="",OR(T41&lt;&gt;"",U41&lt;&gt;"",V41&lt;&gt;"")),LOOKUP(2,1/($E$16:E40&lt;&gt;""),$E$16:E40),""))</f>
        <v/>
      </c>
      <c r="F41" s="153" t="str">
        <f>IF(AND(X41&lt;&gt;"",OR(AB41&lt;&gt;"",AC41&lt;&gt;"",AD41&lt;&gt;"")),X41,IF(AND(X41="",OR(AB41&lt;&gt;"",AC41&lt;&gt;"",AD41&lt;&gt;"")),LOOKUP(2,1/($F$16:F40&lt;&gt;""),$F$16:F40),""))</f>
        <v/>
      </c>
      <c r="G41" s="151">
        <f>IFERROR(EDATE($B41,VLOOKUP(C41,[1]dsis!$B$4:$D$149,3,FALSE)),"")</f>
        <v>44005</v>
      </c>
      <c r="H41" s="150" t="str">
        <f t="shared" si="5"/>
        <v/>
      </c>
      <c r="I41" s="150" t="str">
        <f t="shared" si="6"/>
        <v/>
      </c>
      <c r="J41" s="150">
        <f>IF(LEN(E41)=0,0,COUNTIFS([1]ListLot!$F$1:$F$1882,CPPBRIX!E41,[1]ListLot!$F$1:$F$1882,"&lt;&gt;"&amp;ISBLANK([1]ListLot!$F$1:$F$1882)))</f>
        <v>0</v>
      </c>
      <c r="L41" s="128"/>
      <c r="M41" s="129"/>
      <c r="N41" s="142"/>
      <c r="O41" s="131" t="str">
        <f t="shared" si="1"/>
        <v/>
      </c>
      <c r="P41" s="132"/>
      <c r="Q41" s="132"/>
      <c r="R41" s="154"/>
      <c r="S41" s="158"/>
      <c r="T41" s="132"/>
      <c r="U41" s="142"/>
      <c r="V41" s="165"/>
      <c r="W41" s="131" t="str">
        <f t="shared" si="7"/>
        <v/>
      </c>
      <c r="X41" s="167"/>
      <c r="Y41" s="132"/>
      <c r="Z41" s="154"/>
      <c r="AA41" s="154"/>
      <c r="AB41" s="132"/>
      <c r="AC41" s="142"/>
      <c r="AD41" s="165"/>
      <c r="AL41" s="3"/>
      <c r="BA41" s="144">
        <v>44005</v>
      </c>
      <c r="BB41" s="142" t="s">
        <v>85</v>
      </c>
      <c r="BC41" s="142"/>
      <c r="BD41" s="168">
        <v>43579.01666666667</v>
      </c>
      <c r="BE41" s="168">
        <v>43579.023530092592</v>
      </c>
      <c r="BF41" s="142"/>
      <c r="BG41" s="142"/>
      <c r="BH41" s="142"/>
      <c r="BI41" s="144">
        <v>44005</v>
      </c>
      <c r="BJ41" s="142" t="s">
        <v>85</v>
      </c>
      <c r="BK41" s="142"/>
      <c r="BL41" s="168">
        <v>43579.014236111114</v>
      </c>
      <c r="BM41" s="168">
        <v>43579.023020833331</v>
      </c>
      <c r="BN41" s="132"/>
      <c r="BO41" s="142"/>
      <c r="BP41" s="129"/>
      <c r="BQ41" s="166" t="s">
        <v>69</v>
      </c>
      <c r="BR41" s="166">
        <v>2205051</v>
      </c>
      <c r="BS41" s="144">
        <v>43578</v>
      </c>
      <c r="BT41" s="145">
        <v>2.3530092592592592E-2</v>
      </c>
      <c r="BU41" s="145">
        <v>2.3020833333333334E-2</v>
      </c>
      <c r="BV41" s="146">
        <v>43579.023530092592</v>
      </c>
      <c r="BW41" s="146">
        <v>43579.023020833331</v>
      </c>
      <c r="BX41" s="146" t="s">
        <v>73</v>
      </c>
      <c r="BY41" s="146" t="s">
        <v>74</v>
      </c>
      <c r="BZ41" s="147">
        <v>2</v>
      </c>
      <c r="CA41" s="147">
        <v>2</v>
      </c>
      <c r="CB41" s="148">
        <v>1.6666666666666666E-2</v>
      </c>
      <c r="CC41" s="148">
        <v>1.4236111111111111E-2</v>
      </c>
      <c r="CD41" s="149">
        <v>43579.01666666667</v>
      </c>
      <c r="CE41" s="149">
        <v>43579.014236111114</v>
      </c>
    </row>
    <row r="42" spans="1:83" ht="18" customHeight="1">
      <c r="A42" s="150" t="str">
        <f>IF(E42&lt;&gt;"",(ROW(E42)-COUNTBLANK($A$14:A41)-14),IF(AND(E42="",F42&lt;&gt;""),(ROW(F42)-COUNTBLANK($A$14:A41)-14),IF(AND(E42&lt;&gt;"",F42&lt;&gt;""),(ROW(E42)-COUNTBLANK($A$14:A41)-14),"")))</f>
        <v/>
      </c>
      <c r="B42" s="151">
        <f t="shared" si="3"/>
        <v>43578</v>
      </c>
      <c r="C42" s="152" t="str">
        <f t="shared" si="4"/>
        <v>WRP ON THE GO CHOCOLATE 24PX200ML</v>
      </c>
      <c r="D42" s="153" t="str">
        <f>IFERROR(IF(AND(N42&lt;&gt;"",OR(E42&lt;&gt;"",E42&lt;&gt;"-",F42&lt;&gt;"",F42&lt;&gt;"-")),N42,IF(AND(N42="",OR(E42&lt;&gt;"",E42&lt;&gt;"-",F42&lt;&gt;"",F42&lt;&gt;"-")),LOOKUP(2,1/($D$16:D41&lt;&gt;""),$D$16:D41),"")),"")</f>
        <v>G1904250001</v>
      </c>
      <c r="E42" s="153" t="str">
        <f>IF(AND(P42&lt;&gt;"",OR(T42&lt;&gt;"",U42&lt;&gt;"",V42&lt;&gt;"")),P42,IF(AND(P42="",OR(T42&lt;&gt;"",U42&lt;&gt;"",V42&lt;&gt;"")),LOOKUP(2,1/($E$16:E41&lt;&gt;""),$E$16:E41),""))</f>
        <v/>
      </c>
      <c r="F42" s="153" t="str">
        <f>IF(AND(X42&lt;&gt;"",OR(AB42&lt;&gt;"",AC42&lt;&gt;"",AD42&lt;&gt;"")),X42,IF(AND(X42="",OR(AB42&lt;&gt;"",AC42&lt;&gt;"",AD42&lt;&gt;"")),LOOKUP(2,1/($F$16:F41&lt;&gt;""),$F$16:F41),""))</f>
        <v/>
      </c>
      <c r="G42" s="151">
        <f>IFERROR(EDATE($B42,VLOOKUP(C42,[1]dsis!$B$4:$D$149,3,FALSE)),"")</f>
        <v>44005</v>
      </c>
      <c r="H42" s="150" t="str">
        <f t="shared" si="5"/>
        <v/>
      </c>
      <c r="I42" s="150" t="str">
        <f t="shared" si="6"/>
        <v/>
      </c>
      <c r="J42" s="150">
        <f>IF(LEN(E42)=0,0,COUNTIFS([1]ListLot!$F$1:$F$1882,CPPBRIX!E42,[1]ListLot!$F$1:$F$1882,"&lt;&gt;"&amp;ISBLANK([1]ListLot!$F$1:$F$1882)))</f>
        <v>0</v>
      </c>
      <c r="L42" s="128"/>
      <c r="M42" s="129"/>
      <c r="N42" s="142"/>
      <c r="O42" s="131" t="str">
        <f t="shared" si="1"/>
        <v/>
      </c>
      <c r="P42" s="132"/>
      <c r="Q42" s="132"/>
      <c r="R42" s="158"/>
      <c r="S42" s="158"/>
      <c r="T42" s="132"/>
      <c r="U42" s="142"/>
      <c r="V42" s="132"/>
      <c r="W42" s="131" t="str">
        <f t="shared" si="7"/>
        <v/>
      </c>
      <c r="X42" s="167"/>
      <c r="Y42" s="132"/>
      <c r="Z42" s="154"/>
      <c r="AA42" s="154"/>
      <c r="AB42" s="132"/>
      <c r="AC42" s="142"/>
      <c r="AD42" s="132"/>
      <c r="AL42" s="3"/>
      <c r="BA42" s="144">
        <v>44005</v>
      </c>
      <c r="BB42" s="142" t="s">
        <v>85</v>
      </c>
      <c r="BC42" s="142"/>
      <c r="BD42" s="168">
        <v>43579.01666666667</v>
      </c>
      <c r="BE42" s="168">
        <v>43579.023530092592</v>
      </c>
      <c r="BF42" s="142"/>
      <c r="BG42" s="142"/>
      <c r="BH42" s="142"/>
      <c r="BI42" s="144">
        <v>44005</v>
      </c>
      <c r="BJ42" s="142" t="s">
        <v>85</v>
      </c>
      <c r="BK42" s="142"/>
      <c r="BL42" s="168">
        <v>43579.014236111114</v>
      </c>
      <c r="BM42" s="168">
        <v>43579.023020833331</v>
      </c>
      <c r="BN42" s="132"/>
      <c r="BO42" s="142"/>
      <c r="BP42" s="129"/>
      <c r="BQ42" s="166" t="s">
        <v>69</v>
      </c>
      <c r="BR42" s="166">
        <v>2205051</v>
      </c>
      <c r="BS42" s="144">
        <v>43578</v>
      </c>
      <c r="BT42" s="145">
        <v>2.3530092592592592E-2</v>
      </c>
      <c r="BU42" s="145">
        <v>2.3020833333333334E-2</v>
      </c>
      <c r="BV42" s="146">
        <v>43579.023530092592</v>
      </c>
      <c r="BW42" s="146">
        <v>43579.023020833331</v>
      </c>
      <c r="BX42" s="146" t="s">
        <v>73</v>
      </c>
      <c r="BY42" s="146" t="s">
        <v>74</v>
      </c>
      <c r="BZ42" s="147">
        <v>2</v>
      </c>
      <c r="CA42" s="147">
        <v>2</v>
      </c>
      <c r="CB42" s="148">
        <v>1.6666666666666666E-2</v>
      </c>
      <c r="CC42" s="148">
        <v>1.4236111111111111E-2</v>
      </c>
      <c r="CD42" s="149">
        <v>43579.01666666667</v>
      </c>
      <c r="CE42" s="149">
        <v>43579.014236111114</v>
      </c>
    </row>
    <row r="43" spans="1:83" ht="18" customHeight="1">
      <c r="A43" s="150" t="str">
        <f>IF(E43&lt;&gt;"",(ROW(E43)-COUNTBLANK($A$14:A42)-14),IF(AND(E43="",F43&lt;&gt;""),(ROW(F43)-COUNTBLANK($A$14:A42)-14),IF(AND(E43&lt;&gt;"",F43&lt;&gt;""),(ROW(E43)-COUNTBLANK($A$14:A42)-14),"")))</f>
        <v/>
      </c>
      <c r="B43" s="151">
        <f t="shared" si="3"/>
        <v>43578</v>
      </c>
      <c r="C43" s="152" t="str">
        <f t="shared" si="4"/>
        <v>WRP ON THE GO CHOCOLATE 24PX200ML</v>
      </c>
      <c r="D43" s="153" t="str">
        <f>IFERROR(IF(AND(N43&lt;&gt;"",OR(E43&lt;&gt;"",E43&lt;&gt;"-",F43&lt;&gt;"",F43&lt;&gt;"-")),N43,IF(AND(N43="",OR(E43&lt;&gt;"",E43&lt;&gt;"-",F43&lt;&gt;"",F43&lt;&gt;"-")),LOOKUP(2,1/($D$16:D42&lt;&gt;""),$D$16:D42),"")),"")</f>
        <v>G1904250001</v>
      </c>
      <c r="E43" s="153" t="str">
        <f>IF(AND(P43&lt;&gt;"",OR(T43&lt;&gt;"",U43&lt;&gt;"",V43&lt;&gt;"")),P43,IF(AND(P43="",OR(T43&lt;&gt;"",U43&lt;&gt;"",V43&lt;&gt;"")),LOOKUP(2,1/($E$16:E42&lt;&gt;""),$E$16:E42),""))</f>
        <v/>
      </c>
      <c r="F43" s="153" t="str">
        <f>IF(AND(X43&lt;&gt;"",OR(AB43&lt;&gt;"",AC43&lt;&gt;"",AD43&lt;&gt;"")),X43,IF(AND(X43="",OR(AB43&lt;&gt;"",AC43&lt;&gt;"",AD43&lt;&gt;"")),LOOKUP(2,1/($F$16:F42&lt;&gt;""),$F$16:F42),""))</f>
        <v/>
      </c>
      <c r="G43" s="151">
        <f>IFERROR(EDATE($B43,VLOOKUP(C43,[1]dsis!$B$4:$D$149,3,FALSE)),"")</f>
        <v>44005</v>
      </c>
      <c r="H43" s="150" t="str">
        <f t="shared" si="5"/>
        <v/>
      </c>
      <c r="I43" s="150" t="str">
        <f t="shared" si="6"/>
        <v/>
      </c>
      <c r="J43" s="150">
        <f>IF(LEN(E43)=0,0,COUNTIFS([1]ListLot!$F$1:$F$1882,CPPBRIX!E43,[1]ListLot!$F$1:$F$1882,"&lt;&gt;"&amp;ISBLANK([1]ListLot!$F$1:$F$1882)))</f>
        <v>0</v>
      </c>
      <c r="L43" s="128"/>
      <c r="M43" s="129"/>
      <c r="N43" s="142"/>
      <c r="O43" s="131"/>
      <c r="P43" s="132"/>
      <c r="Q43" s="132"/>
      <c r="R43" s="158"/>
      <c r="S43" s="158"/>
      <c r="T43" s="132"/>
      <c r="U43" s="142"/>
      <c r="V43" s="165"/>
      <c r="W43" s="131" t="str">
        <f t="shared" si="7"/>
        <v/>
      </c>
      <c r="X43" s="167"/>
      <c r="Y43" s="132"/>
      <c r="Z43" s="154"/>
      <c r="AA43" s="154"/>
      <c r="AB43" s="132"/>
      <c r="AC43" s="142"/>
      <c r="AD43" s="129"/>
      <c r="AL43" s="3"/>
      <c r="BA43" s="144">
        <v>44005</v>
      </c>
      <c r="BB43" s="142" t="s">
        <v>85</v>
      </c>
      <c r="BC43" s="142"/>
      <c r="BD43" s="168">
        <v>43579.01666666667</v>
      </c>
      <c r="BE43" s="168">
        <v>43579.023530092592</v>
      </c>
      <c r="BF43" s="142"/>
      <c r="BG43" s="142"/>
      <c r="BH43" s="142"/>
      <c r="BI43" s="144">
        <v>44005</v>
      </c>
      <c r="BJ43" s="142" t="s">
        <v>85</v>
      </c>
      <c r="BK43" s="142"/>
      <c r="BL43" s="168">
        <v>43579.014236111114</v>
      </c>
      <c r="BM43" s="168">
        <v>43579.023020833331</v>
      </c>
      <c r="BN43" s="132"/>
      <c r="BO43" s="142"/>
      <c r="BP43" s="129"/>
      <c r="BQ43" s="166" t="s">
        <v>69</v>
      </c>
      <c r="BR43" s="166">
        <v>2205051</v>
      </c>
      <c r="BS43" s="144">
        <v>43578</v>
      </c>
      <c r="BT43" s="145">
        <v>2.3530092592592592E-2</v>
      </c>
      <c r="BU43" s="145">
        <v>2.3020833333333334E-2</v>
      </c>
      <c r="BV43" s="146">
        <v>43579.023530092592</v>
      </c>
      <c r="BW43" s="146">
        <v>43579.023020833331</v>
      </c>
      <c r="BX43" s="146" t="s">
        <v>73</v>
      </c>
      <c r="BY43" s="146" t="s">
        <v>74</v>
      </c>
      <c r="BZ43" s="147">
        <v>2</v>
      </c>
      <c r="CA43" s="147">
        <v>2</v>
      </c>
      <c r="CB43" s="148">
        <v>1.6666666666666666E-2</v>
      </c>
      <c r="CC43" s="148">
        <v>1.4236111111111111E-2</v>
      </c>
      <c r="CD43" s="149">
        <v>43579.01666666667</v>
      </c>
      <c r="CE43" s="149">
        <v>43579.014236111114</v>
      </c>
    </row>
    <row r="44" spans="1:83" ht="18" customHeight="1">
      <c r="A44" s="150" t="str">
        <f>IF(E44&lt;&gt;"",(ROW(E44)-COUNTBLANK($A$14:A43)-14),IF(AND(E44="",F44&lt;&gt;""),(ROW(F44)-COUNTBLANK($A$14:A43)-14),IF(AND(E44&lt;&gt;"",F44&lt;&gt;""),(ROW(E44)-COUNTBLANK($A$14:A43)-14),"")))</f>
        <v/>
      </c>
      <c r="B44" s="151">
        <f t="shared" si="3"/>
        <v>43578</v>
      </c>
      <c r="C44" s="152" t="str">
        <f t="shared" si="4"/>
        <v>WRP ON THE GO CHOCOLATE 24PX200ML</v>
      </c>
      <c r="D44" s="153" t="str">
        <f>IFERROR(IF(AND(N44&lt;&gt;"",OR(E44&lt;&gt;"",E44&lt;&gt;"-",F44&lt;&gt;"",F44&lt;&gt;"-")),N44,IF(AND(N44="",OR(E44&lt;&gt;"",E44&lt;&gt;"-",F44&lt;&gt;"",F44&lt;&gt;"-")),LOOKUP(2,1/($D$16:D43&lt;&gt;""),$D$16:D43),"")),"")</f>
        <v>G1904250001</v>
      </c>
      <c r="E44" s="153" t="str">
        <f>IF(AND(P44&lt;&gt;"",OR(T44&lt;&gt;"",U44&lt;&gt;"",V44&lt;&gt;"")),P44,IF(AND(P44="",OR(T44&lt;&gt;"",U44&lt;&gt;"",V44&lt;&gt;"")),LOOKUP(2,1/($E$16:E43&lt;&gt;""),$E$16:E43),""))</f>
        <v/>
      </c>
      <c r="F44" s="153" t="str">
        <f>IF(AND(X44&lt;&gt;"",OR(AB44&lt;&gt;"",AC44&lt;&gt;"",AD44&lt;&gt;"")),X44,IF(AND(X44="",OR(AB44&lt;&gt;"",AC44&lt;&gt;"",AD44&lt;&gt;"")),LOOKUP(2,1/($F$16:F43&lt;&gt;""),$F$16:F43),""))</f>
        <v/>
      </c>
      <c r="G44" s="151">
        <f>IFERROR(EDATE($B44,VLOOKUP(C44,[1]dsis!$B$4:$D$149,3,FALSE)),"")</f>
        <v>44005</v>
      </c>
      <c r="H44" s="150" t="str">
        <f t="shared" si="5"/>
        <v/>
      </c>
      <c r="I44" s="150" t="str">
        <f t="shared" si="6"/>
        <v/>
      </c>
      <c r="J44" s="150">
        <f>IF(LEN(E44)=0,0,COUNTIFS([1]ListLot!$F$1:$F$1882,CPPBRIX!E44,[1]ListLot!$F$1:$F$1882,"&lt;&gt;"&amp;ISBLANK([1]ListLot!$F$1:$F$1882)))</f>
        <v>0</v>
      </c>
      <c r="L44" s="128"/>
      <c r="M44" s="129"/>
      <c r="N44" s="142"/>
      <c r="O44" s="131" t="str">
        <f t="shared" ref="O44:O101" si="8">+IF(N44&lt;&gt;"",G44,"")</f>
        <v/>
      </c>
      <c r="P44" s="132"/>
      <c r="Q44" s="132"/>
      <c r="R44" s="158"/>
      <c r="S44" s="158"/>
      <c r="T44" s="132"/>
      <c r="U44" s="142"/>
      <c r="V44" s="165"/>
      <c r="W44" s="131" t="str">
        <f t="shared" si="7"/>
        <v/>
      </c>
      <c r="X44" s="167"/>
      <c r="Y44" s="132"/>
      <c r="Z44" s="154"/>
      <c r="AA44" s="154"/>
      <c r="AB44" s="132"/>
      <c r="AC44" s="142"/>
      <c r="AD44" s="129"/>
      <c r="AL44" s="3"/>
      <c r="BA44" s="144">
        <v>44005</v>
      </c>
      <c r="BB44" s="142" t="s">
        <v>85</v>
      </c>
      <c r="BC44" s="142"/>
      <c r="BD44" s="168">
        <v>43579.01666666667</v>
      </c>
      <c r="BE44" s="168">
        <v>43579.023530092592</v>
      </c>
      <c r="BF44" s="142"/>
      <c r="BG44" s="142"/>
      <c r="BH44" s="142"/>
      <c r="BI44" s="144">
        <v>44005</v>
      </c>
      <c r="BJ44" s="142" t="s">
        <v>85</v>
      </c>
      <c r="BK44" s="142"/>
      <c r="BL44" s="168">
        <v>43579.014236111114</v>
      </c>
      <c r="BM44" s="168">
        <v>43579.023020833331</v>
      </c>
      <c r="BN44" s="132"/>
      <c r="BO44" s="142"/>
      <c r="BP44" s="129"/>
      <c r="BQ44" s="166" t="s">
        <v>69</v>
      </c>
      <c r="BR44" s="166">
        <v>2205051</v>
      </c>
      <c r="BS44" s="144">
        <v>43578</v>
      </c>
      <c r="BT44" s="145">
        <v>2.3530092592592592E-2</v>
      </c>
      <c r="BU44" s="145">
        <v>2.3020833333333334E-2</v>
      </c>
      <c r="BV44" s="146">
        <v>43579.023530092592</v>
      </c>
      <c r="BW44" s="146">
        <v>43579.023020833331</v>
      </c>
      <c r="BX44" s="146" t="s">
        <v>73</v>
      </c>
      <c r="BY44" s="146" t="s">
        <v>74</v>
      </c>
      <c r="BZ44" s="147">
        <v>2</v>
      </c>
      <c r="CA44" s="147">
        <v>2</v>
      </c>
      <c r="CB44" s="148">
        <v>1.6666666666666666E-2</v>
      </c>
      <c r="CC44" s="148">
        <v>1.4236111111111111E-2</v>
      </c>
      <c r="CD44" s="149">
        <v>43579.01666666667</v>
      </c>
      <c r="CE44" s="149">
        <v>43579.014236111114</v>
      </c>
    </row>
    <row r="45" spans="1:83" ht="18" customHeight="1">
      <c r="A45" s="150" t="str">
        <f>IF(E45&lt;&gt;"",(ROW(E45)-COUNTBLANK($A$14:A44)-14),IF(AND(E45="",F45&lt;&gt;""),(ROW(F45)-COUNTBLANK($A$14:A44)-14),IF(AND(E45&lt;&gt;"",F45&lt;&gt;""),(ROW(E45)-COUNTBLANK($A$14:A44)-14),"")))</f>
        <v/>
      </c>
      <c r="B45" s="151">
        <f t="shared" si="3"/>
        <v>43578</v>
      </c>
      <c r="C45" s="152" t="str">
        <f t="shared" si="4"/>
        <v>WRP ON THE GO CHOCOLATE 24PX200ML</v>
      </c>
      <c r="D45" s="153" t="str">
        <f>IFERROR(IF(AND(N45&lt;&gt;"",OR(E45&lt;&gt;"",E45&lt;&gt;"-",F45&lt;&gt;"",F45&lt;&gt;"-")),N45,IF(AND(N45="",OR(E45&lt;&gt;"",E45&lt;&gt;"-",F45&lt;&gt;"",F45&lt;&gt;"-")),LOOKUP(2,1/($D$16:D44&lt;&gt;""),$D$16:D44),"")),"")</f>
        <v>G1904250001</v>
      </c>
      <c r="E45" s="153" t="str">
        <f>IF(AND(P45&lt;&gt;"",OR(T45&lt;&gt;"",U45&lt;&gt;"",V45&lt;&gt;"")),P45,IF(AND(P45="",OR(T45&lt;&gt;"",U45&lt;&gt;"",V45&lt;&gt;"")),LOOKUP(2,1/($E$16:E44&lt;&gt;""),$E$16:E44),""))</f>
        <v/>
      </c>
      <c r="F45" s="153" t="str">
        <f>IF(AND(X45&lt;&gt;"",OR(AB45&lt;&gt;"",AC45&lt;&gt;"",AD45&lt;&gt;"")),X45,IF(AND(X45="",OR(AB45&lt;&gt;"",AC45&lt;&gt;"",AD45&lt;&gt;"")),LOOKUP(2,1/($F$16:F44&lt;&gt;""),$F$16:F44),""))</f>
        <v/>
      </c>
      <c r="G45" s="151">
        <f>IFERROR(EDATE($B45,VLOOKUP(C45,[1]dsis!$B$4:$D$149,3,FALSE)),"")</f>
        <v>44005</v>
      </c>
      <c r="H45" s="150" t="str">
        <f t="shared" si="5"/>
        <v/>
      </c>
      <c r="I45" s="150" t="str">
        <f t="shared" si="6"/>
        <v/>
      </c>
      <c r="J45" s="150">
        <f>IF(LEN(E45)=0,0,COUNTIFS([1]ListLot!$F$1:$F$1882,CPPBRIX!E45,[1]ListLot!$F$1:$F$1882,"&lt;&gt;"&amp;ISBLANK([1]ListLot!$F$1:$F$1882)))</f>
        <v>0</v>
      </c>
      <c r="L45" s="128"/>
      <c r="M45" s="129"/>
      <c r="N45" s="142"/>
      <c r="O45" s="131" t="str">
        <f t="shared" si="8"/>
        <v/>
      </c>
      <c r="P45" s="142"/>
      <c r="Q45" s="132"/>
      <c r="R45" s="158"/>
      <c r="S45" s="135"/>
      <c r="T45" s="132"/>
      <c r="U45" s="142"/>
      <c r="V45" s="142"/>
      <c r="W45" s="131" t="str">
        <f t="shared" si="7"/>
        <v/>
      </c>
      <c r="X45" s="142"/>
      <c r="Y45" s="132"/>
      <c r="Z45" s="154"/>
      <c r="AA45" s="154"/>
      <c r="AB45" s="132"/>
      <c r="AC45" s="142"/>
      <c r="AD45" s="142"/>
      <c r="AL45" s="3"/>
      <c r="BA45" s="144">
        <v>44005</v>
      </c>
      <c r="BB45" s="142" t="s">
        <v>85</v>
      </c>
      <c r="BC45" s="142"/>
      <c r="BD45" s="168">
        <v>43579.01666666667</v>
      </c>
      <c r="BE45" s="168">
        <v>43579.023530092592</v>
      </c>
      <c r="BF45" s="142"/>
      <c r="BG45" s="142"/>
      <c r="BH45" s="142"/>
      <c r="BI45" s="144">
        <v>44005</v>
      </c>
      <c r="BJ45" s="142" t="s">
        <v>85</v>
      </c>
      <c r="BK45" s="142"/>
      <c r="BL45" s="168">
        <v>43579.014236111114</v>
      </c>
      <c r="BM45" s="168">
        <v>43579.023020833331</v>
      </c>
      <c r="BN45" s="132"/>
      <c r="BO45" s="142"/>
      <c r="BP45" s="129"/>
      <c r="BQ45" s="166" t="s">
        <v>69</v>
      </c>
      <c r="BR45" s="166">
        <v>2205051</v>
      </c>
      <c r="BS45" s="144">
        <v>43578</v>
      </c>
      <c r="BT45" s="145">
        <v>2.3530092592592592E-2</v>
      </c>
      <c r="BU45" s="145">
        <v>2.3020833333333334E-2</v>
      </c>
      <c r="BV45" s="146">
        <v>43579.023530092592</v>
      </c>
      <c r="BW45" s="146">
        <v>43579.023020833331</v>
      </c>
      <c r="BX45" s="146" t="s">
        <v>73</v>
      </c>
      <c r="BY45" s="146" t="s">
        <v>74</v>
      </c>
      <c r="BZ45" s="147">
        <v>2</v>
      </c>
      <c r="CA45" s="147">
        <v>2</v>
      </c>
      <c r="CB45" s="148">
        <v>1.6666666666666666E-2</v>
      </c>
      <c r="CC45" s="148">
        <v>1.4236111111111111E-2</v>
      </c>
      <c r="CD45" s="149">
        <v>43579.01666666667</v>
      </c>
      <c r="CE45" s="149">
        <v>43579.014236111114</v>
      </c>
    </row>
    <row r="46" spans="1:83" ht="18" customHeight="1">
      <c r="A46" s="150" t="str">
        <f>IF(E46&lt;&gt;"",(ROW(E46)-COUNTBLANK($A$14:A45)-14),IF(AND(E46="",F46&lt;&gt;""),(ROW(F46)-COUNTBLANK($A$14:A45)-14),IF(AND(E46&lt;&gt;"",F46&lt;&gt;""),(ROW(E46)-COUNTBLANK($A$14:A45)-14),"")))</f>
        <v/>
      </c>
      <c r="B46" s="151">
        <f t="shared" si="3"/>
        <v>43578</v>
      </c>
      <c r="C46" s="152" t="str">
        <f t="shared" si="4"/>
        <v>WRP ON THE GO CHOCOLATE 24PX200ML</v>
      </c>
      <c r="D46" s="153" t="str">
        <f>IFERROR(IF(AND(N46&lt;&gt;"",OR(E46&lt;&gt;"",E46&lt;&gt;"-",F46&lt;&gt;"",F46&lt;&gt;"-")),N46,IF(AND(N46="",OR(E46&lt;&gt;"",E46&lt;&gt;"-",F46&lt;&gt;"",F46&lt;&gt;"-")),LOOKUP(2,1/($D$16:D45&lt;&gt;""),$D$16:D45),"")),"")</f>
        <v>G1904250001</v>
      </c>
      <c r="E46" s="153" t="str">
        <f>IF(AND(P46&lt;&gt;"",OR(T46&lt;&gt;"",U46&lt;&gt;"",V46&lt;&gt;"")),P46,IF(AND(P46="",OR(T46&lt;&gt;"",U46&lt;&gt;"",V46&lt;&gt;"")),LOOKUP(2,1/($E$16:E45&lt;&gt;""),$E$16:E45),""))</f>
        <v/>
      </c>
      <c r="F46" s="153" t="str">
        <f>IF(AND(X46&lt;&gt;"",OR(AB46&lt;&gt;"",AC46&lt;&gt;"",AD46&lt;&gt;"")),X46,IF(AND(X46="",OR(AB46&lt;&gt;"",AC46&lt;&gt;"",AD46&lt;&gt;"")),LOOKUP(2,1/($F$16:F45&lt;&gt;""),$F$16:F45),""))</f>
        <v/>
      </c>
      <c r="G46" s="151">
        <f>IFERROR(EDATE($B46,VLOOKUP(C46,[1]dsis!$B$4:$D$149,3,FALSE)),"")</f>
        <v>44005</v>
      </c>
      <c r="H46" s="150" t="str">
        <f t="shared" si="5"/>
        <v/>
      </c>
      <c r="I46" s="150" t="str">
        <f t="shared" si="6"/>
        <v/>
      </c>
      <c r="J46" s="150">
        <f>IF(LEN(E46)=0,0,COUNTIFS([1]ListLot!$F$1:$F$1882,CPPBRIX!E46,[1]ListLot!$F$1:$F$1882,"&lt;&gt;"&amp;ISBLANK([1]ListLot!$F$1:$F$1882)))</f>
        <v>0</v>
      </c>
      <c r="L46" s="128"/>
      <c r="M46" s="129"/>
      <c r="N46" s="142"/>
      <c r="O46" s="131" t="str">
        <f t="shared" si="8"/>
        <v/>
      </c>
      <c r="P46" s="142"/>
      <c r="Q46" s="132"/>
      <c r="R46" s="135"/>
      <c r="S46" s="135"/>
      <c r="T46" s="132"/>
      <c r="U46" s="142"/>
      <c r="V46" s="165"/>
      <c r="W46" s="131" t="str">
        <f t="shared" si="7"/>
        <v/>
      </c>
      <c r="X46" s="142"/>
      <c r="Y46" s="132"/>
      <c r="Z46" s="154"/>
      <c r="AA46" s="154"/>
      <c r="AB46" s="132"/>
      <c r="AC46" s="142"/>
      <c r="AD46" s="165"/>
      <c r="AL46" s="3"/>
      <c r="BA46" s="144">
        <v>44005</v>
      </c>
      <c r="BB46" s="142" t="s">
        <v>85</v>
      </c>
      <c r="BC46" s="142"/>
      <c r="BD46" s="168">
        <v>43579.01666666667</v>
      </c>
      <c r="BE46" s="168">
        <v>43579.023530092592</v>
      </c>
      <c r="BF46" s="142"/>
      <c r="BG46" s="142"/>
      <c r="BH46" s="142"/>
      <c r="BI46" s="144">
        <v>44005</v>
      </c>
      <c r="BJ46" s="142" t="s">
        <v>85</v>
      </c>
      <c r="BK46" s="142"/>
      <c r="BL46" s="168">
        <v>43579.014236111114</v>
      </c>
      <c r="BM46" s="168">
        <v>43579.023020833331</v>
      </c>
      <c r="BN46" s="132"/>
      <c r="BO46" s="142"/>
      <c r="BP46" s="142"/>
      <c r="BQ46" s="166" t="s">
        <v>69</v>
      </c>
      <c r="BR46" s="166">
        <v>2205051</v>
      </c>
      <c r="BS46" s="144">
        <v>43578</v>
      </c>
      <c r="BT46" s="145">
        <v>2.3530092592592592E-2</v>
      </c>
      <c r="BU46" s="145">
        <v>2.3020833333333334E-2</v>
      </c>
      <c r="BV46" s="146">
        <v>43579.023530092592</v>
      </c>
      <c r="BW46" s="146">
        <v>43579.023020833331</v>
      </c>
      <c r="BX46" s="146" t="s">
        <v>73</v>
      </c>
      <c r="BY46" s="146" t="s">
        <v>74</v>
      </c>
      <c r="BZ46" s="147">
        <v>2</v>
      </c>
      <c r="CA46" s="147">
        <v>2</v>
      </c>
      <c r="CB46" s="148">
        <v>1.6666666666666666E-2</v>
      </c>
      <c r="CC46" s="148">
        <v>1.4236111111111111E-2</v>
      </c>
      <c r="CD46" s="149">
        <v>43579.01666666667</v>
      </c>
      <c r="CE46" s="149">
        <v>43579.014236111114</v>
      </c>
    </row>
    <row r="47" spans="1:83" ht="18" customHeight="1">
      <c r="A47" s="150" t="str">
        <f>IF(E47&lt;&gt;"",(ROW(E47)-COUNTBLANK($A$14:A46)-14),IF(AND(E47="",F47&lt;&gt;""),(ROW(F47)-COUNTBLANK($A$14:A46)-14),IF(AND(E47&lt;&gt;"",F47&lt;&gt;""),(ROW(E47)-COUNTBLANK($A$14:A46)-14),"")))</f>
        <v/>
      </c>
      <c r="B47" s="151">
        <f t="shared" si="3"/>
        <v>43578</v>
      </c>
      <c r="C47" s="152" t="str">
        <f t="shared" si="4"/>
        <v>WRP ON THE GO CHOCOLATE 24PX200ML</v>
      </c>
      <c r="D47" s="153" t="str">
        <f>IFERROR(IF(AND(N47&lt;&gt;"",OR(E47&lt;&gt;"",E47&lt;&gt;"-",F47&lt;&gt;"",F47&lt;&gt;"-")),N47,IF(AND(N47="",OR(E47&lt;&gt;"",E47&lt;&gt;"-",F47&lt;&gt;"",F47&lt;&gt;"-")),LOOKUP(2,1/($D$16:D46&lt;&gt;""),$D$16:D46),"")),"")</f>
        <v>G1904250001</v>
      </c>
      <c r="E47" s="153" t="str">
        <f>IF(AND(P47&lt;&gt;"",OR(T47&lt;&gt;"",U47&lt;&gt;"",V47&lt;&gt;"")),P47,IF(AND(P47="",OR(T47&lt;&gt;"",U47&lt;&gt;"",V47&lt;&gt;"")),LOOKUP(2,1/($E$16:E46&lt;&gt;""),$E$16:E46),""))</f>
        <v/>
      </c>
      <c r="F47" s="153" t="str">
        <f>IF(AND(X47&lt;&gt;"",OR(AB47&lt;&gt;"",AC47&lt;&gt;"",AD47&lt;&gt;"")),X47,IF(AND(X47="",OR(AB47&lt;&gt;"",AC47&lt;&gt;"",AD47&lt;&gt;"")),LOOKUP(2,1/($F$16:F46&lt;&gt;""),$F$16:F46),""))</f>
        <v/>
      </c>
      <c r="G47" s="151">
        <f>IFERROR(EDATE($B47,VLOOKUP(C47,[1]dsis!$B$4:$D$149,3,FALSE)),"")</f>
        <v>44005</v>
      </c>
      <c r="H47" s="150" t="str">
        <f t="shared" si="5"/>
        <v/>
      </c>
      <c r="I47" s="150" t="str">
        <f t="shared" si="6"/>
        <v/>
      </c>
      <c r="J47" s="150">
        <f>IF(LEN(E47)=0,0,COUNTIFS([1]ListLot!$F$1:$F$1882,CPPBRIX!E47,[1]ListLot!$F$1:$F$1882,"&lt;&gt;"&amp;ISBLANK([1]ListLot!$F$1:$F$1882)))</f>
        <v>0</v>
      </c>
      <c r="L47" s="128"/>
      <c r="M47" s="129"/>
      <c r="N47" s="142"/>
      <c r="O47" s="131" t="str">
        <f t="shared" si="8"/>
        <v/>
      </c>
      <c r="P47" s="132"/>
      <c r="Q47" s="132"/>
      <c r="R47" s="135"/>
      <c r="S47" s="158"/>
      <c r="T47" s="132"/>
      <c r="U47" s="142"/>
      <c r="V47" s="142"/>
      <c r="W47" s="131" t="str">
        <f t="shared" si="7"/>
        <v/>
      </c>
      <c r="X47" s="167"/>
      <c r="Y47" s="132"/>
      <c r="Z47" s="154"/>
      <c r="AA47" s="154"/>
      <c r="AB47" s="132"/>
      <c r="AC47" s="142"/>
      <c r="AD47" s="129"/>
      <c r="AL47" s="3"/>
      <c r="BA47" s="144">
        <v>44005</v>
      </c>
      <c r="BB47" s="142" t="s">
        <v>85</v>
      </c>
      <c r="BC47" s="142"/>
      <c r="BD47" s="168">
        <v>43579.01666666667</v>
      </c>
      <c r="BE47" s="168">
        <v>43579.023530092592</v>
      </c>
      <c r="BF47" s="142"/>
      <c r="BG47" s="142"/>
      <c r="BH47" s="142"/>
      <c r="BI47" s="144">
        <v>44005</v>
      </c>
      <c r="BJ47" s="142" t="s">
        <v>85</v>
      </c>
      <c r="BK47" s="142"/>
      <c r="BL47" s="168">
        <v>43579.014236111114</v>
      </c>
      <c r="BM47" s="168">
        <v>43579.023020833331</v>
      </c>
      <c r="BN47" s="132"/>
      <c r="BO47" s="142"/>
      <c r="BP47" s="129"/>
      <c r="BQ47" s="166" t="s">
        <v>69</v>
      </c>
      <c r="BR47" s="166">
        <v>2205051</v>
      </c>
      <c r="BS47" s="144">
        <v>43578</v>
      </c>
      <c r="BT47" s="145">
        <v>2.3530092592592592E-2</v>
      </c>
      <c r="BU47" s="145">
        <v>2.3020833333333334E-2</v>
      </c>
      <c r="BV47" s="146">
        <v>43579.023530092592</v>
      </c>
      <c r="BW47" s="146">
        <v>43579.023020833331</v>
      </c>
      <c r="BX47" s="146" t="s">
        <v>73</v>
      </c>
      <c r="BY47" s="146" t="s">
        <v>74</v>
      </c>
      <c r="BZ47" s="147">
        <v>2</v>
      </c>
      <c r="CA47" s="147">
        <v>2</v>
      </c>
      <c r="CB47" s="148">
        <v>1.6666666666666666E-2</v>
      </c>
      <c r="CC47" s="148">
        <v>1.4236111111111111E-2</v>
      </c>
      <c r="CD47" s="149">
        <v>43579.01666666667</v>
      </c>
      <c r="CE47" s="149">
        <v>43579.014236111114</v>
      </c>
    </row>
    <row r="48" spans="1:83" ht="18" customHeight="1">
      <c r="A48" s="150" t="str">
        <f>IF(E48&lt;&gt;"",(ROW(E48)-COUNTBLANK($A$14:A47)-14),IF(AND(E48="",F48&lt;&gt;""),(ROW(F48)-COUNTBLANK($A$14:A47)-14),IF(AND(E48&lt;&gt;"",F48&lt;&gt;""),(ROW(E48)-COUNTBLANK($A$14:A47)-14),"")))</f>
        <v/>
      </c>
      <c r="B48" s="151">
        <f t="shared" si="3"/>
        <v>43578</v>
      </c>
      <c r="C48" s="152" t="str">
        <f t="shared" si="4"/>
        <v>WRP ON THE GO CHOCOLATE 24PX200ML</v>
      </c>
      <c r="D48" s="153" t="str">
        <f>IFERROR(IF(AND(N48&lt;&gt;"",OR(E48&lt;&gt;"",E48&lt;&gt;"-",F48&lt;&gt;"",F48&lt;&gt;"-")),N48,IF(AND(N48="",OR(E48&lt;&gt;"",E48&lt;&gt;"-",F48&lt;&gt;"",F48&lt;&gt;"-")),LOOKUP(2,1/($D$16:D47&lt;&gt;""),$D$16:D47),"")),"")</f>
        <v>G1904250001</v>
      </c>
      <c r="E48" s="153" t="str">
        <f>IF(AND(P48&lt;&gt;"",OR(T48&lt;&gt;"",U48&lt;&gt;"",V48&lt;&gt;"")),P48,IF(AND(P48="",OR(T48&lt;&gt;"",U48&lt;&gt;"",V48&lt;&gt;"")),LOOKUP(2,1/($E$16:E47&lt;&gt;""),$E$16:E47),""))</f>
        <v/>
      </c>
      <c r="F48" s="153" t="str">
        <f>IF(AND(X48&lt;&gt;"",OR(AB48&lt;&gt;"",AC48&lt;&gt;"",AD48&lt;&gt;"")),X48,IF(AND(X48="",OR(AB48&lt;&gt;"",AC48&lt;&gt;"",AD48&lt;&gt;"")),LOOKUP(2,1/($F$16:F47&lt;&gt;""),$F$16:F47),""))</f>
        <v/>
      </c>
      <c r="G48" s="151">
        <f>IFERROR(EDATE($B48,VLOOKUP(C48,[1]dsis!$B$4:$D$149,3,FALSE)),"")</f>
        <v>44005</v>
      </c>
      <c r="H48" s="150" t="str">
        <f t="shared" si="5"/>
        <v/>
      </c>
      <c r="I48" s="150" t="str">
        <f t="shared" si="6"/>
        <v/>
      </c>
      <c r="J48" s="150">
        <f>IF(LEN(E48)=0,0,COUNTIFS([1]ListLot!$F$1:$F$1882,CPPBRIX!E48,[1]ListLot!$F$1:$F$1882,"&lt;&gt;"&amp;ISBLANK([1]ListLot!$F$1:$F$1882)))</f>
        <v>0</v>
      </c>
      <c r="L48" s="128"/>
      <c r="M48" s="129"/>
      <c r="N48" s="142"/>
      <c r="O48" s="131" t="str">
        <f t="shared" si="8"/>
        <v/>
      </c>
      <c r="P48" s="132"/>
      <c r="Q48" s="132"/>
      <c r="R48" s="158"/>
      <c r="S48" s="158"/>
      <c r="T48" s="132"/>
      <c r="U48" s="142"/>
      <c r="V48" s="142"/>
      <c r="W48" s="131" t="str">
        <f t="shared" si="7"/>
        <v/>
      </c>
      <c r="X48" s="167"/>
      <c r="Y48" s="132"/>
      <c r="Z48" s="154"/>
      <c r="AA48" s="135"/>
      <c r="AB48" s="132"/>
      <c r="AC48" s="142"/>
      <c r="AD48" s="142"/>
      <c r="AL48" s="3"/>
      <c r="BA48" s="144">
        <v>44005</v>
      </c>
      <c r="BB48" s="142" t="s">
        <v>85</v>
      </c>
      <c r="BC48" s="142"/>
      <c r="BD48" s="168">
        <v>43579.01666666667</v>
      </c>
      <c r="BE48" s="168">
        <v>43579.023530092592</v>
      </c>
      <c r="BF48" s="142"/>
      <c r="BG48" s="142"/>
      <c r="BH48" s="142"/>
      <c r="BI48" s="144">
        <v>44005</v>
      </c>
      <c r="BJ48" s="142" t="s">
        <v>85</v>
      </c>
      <c r="BK48" s="142"/>
      <c r="BL48" s="168">
        <v>43579.014236111114</v>
      </c>
      <c r="BM48" s="168">
        <v>43579.023020833331</v>
      </c>
      <c r="BN48" s="132"/>
      <c r="BO48" s="142"/>
      <c r="BP48" s="142"/>
      <c r="BQ48" s="166" t="s">
        <v>69</v>
      </c>
      <c r="BR48" s="166">
        <v>2205051</v>
      </c>
      <c r="BS48" s="144">
        <v>43578</v>
      </c>
      <c r="BT48" s="145">
        <v>2.3530092592592592E-2</v>
      </c>
      <c r="BU48" s="145">
        <v>2.3020833333333334E-2</v>
      </c>
      <c r="BV48" s="146">
        <v>43579.023530092592</v>
      </c>
      <c r="BW48" s="146">
        <v>43579.023020833331</v>
      </c>
      <c r="BX48" s="146" t="s">
        <v>73</v>
      </c>
      <c r="BY48" s="146" t="s">
        <v>74</v>
      </c>
      <c r="BZ48" s="147">
        <v>2</v>
      </c>
      <c r="CA48" s="147">
        <v>2</v>
      </c>
      <c r="CB48" s="148">
        <v>1.6666666666666666E-2</v>
      </c>
      <c r="CC48" s="148">
        <v>1.4236111111111111E-2</v>
      </c>
      <c r="CD48" s="149">
        <v>43579.01666666667</v>
      </c>
      <c r="CE48" s="149">
        <v>43579.014236111114</v>
      </c>
    </row>
    <row r="49" spans="1:83" ht="18" customHeight="1">
      <c r="A49" s="150" t="str">
        <f>IF(E49&lt;&gt;"",(ROW(E49)-COUNTBLANK($A$14:A48)-14),IF(AND(E49="",F49&lt;&gt;""),(ROW(F49)-COUNTBLANK($A$14:A48)-14),IF(AND(E49&lt;&gt;"",F49&lt;&gt;""),(ROW(E49)-COUNTBLANK($A$14:A48)-14),"")))</f>
        <v/>
      </c>
      <c r="B49" s="151">
        <f t="shared" si="3"/>
        <v>43578</v>
      </c>
      <c r="C49" s="152" t="str">
        <f t="shared" si="4"/>
        <v>WRP ON THE GO CHOCOLATE 24PX200ML</v>
      </c>
      <c r="D49" s="153" t="str">
        <f>IFERROR(IF(AND(N49&lt;&gt;"",OR(E49&lt;&gt;"",E49&lt;&gt;"-",F49&lt;&gt;"",F49&lt;&gt;"-")),N49,IF(AND(N49="",OR(E49&lt;&gt;"",E49&lt;&gt;"-",F49&lt;&gt;"",F49&lt;&gt;"-")),LOOKUP(2,1/($D$16:D48&lt;&gt;""),$D$16:D48),"")),"")</f>
        <v>G1904250001</v>
      </c>
      <c r="E49" s="153" t="str">
        <f>IF(AND(P49&lt;&gt;"",OR(T49&lt;&gt;"",U49&lt;&gt;"",V49&lt;&gt;"")),P49,IF(AND(P49="",OR(T49&lt;&gt;"",U49&lt;&gt;"",V49&lt;&gt;"")),LOOKUP(2,1/($E$16:E48&lt;&gt;""),$E$16:E48),""))</f>
        <v/>
      </c>
      <c r="F49" s="153" t="str">
        <f>IF(AND(X49&lt;&gt;"",OR(AB49&lt;&gt;"",AC49&lt;&gt;"",AD49&lt;&gt;"")),X49,IF(AND(X49="",OR(AB49&lt;&gt;"",AC49&lt;&gt;"",AD49&lt;&gt;"")),LOOKUP(2,1/($F$16:F48&lt;&gt;""),$F$16:F48),""))</f>
        <v/>
      </c>
      <c r="G49" s="151">
        <f>IFERROR(EDATE($B49,VLOOKUP(C49,[1]dsis!$B$4:$D$149,3,FALSE)),"")</f>
        <v>44005</v>
      </c>
      <c r="H49" s="150" t="str">
        <f t="shared" si="5"/>
        <v/>
      </c>
      <c r="I49" s="150" t="str">
        <f t="shared" si="6"/>
        <v/>
      </c>
      <c r="J49" s="150">
        <f>IF(LEN(E49)=0,0,COUNTIFS([1]ListLot!$F$1:$F$1882,CPPBRIX!E49,[1]ListLot!$F$1:$F$1882,"&lt;&gt;"&amp;ISBLANK([1]ListLot!$F$1:$F$1882)))</f>
        <v>0</v>
      </c>
      <c r="L49" s="128"/>
      <c r="M49" s="129"/>
      <c r="N49" s="142"/>
      <c r="O49" s="131" t="str">
        <f t="shared" si="8"/>
        <v/>
      </c>
      <c r="P49" s="132"/>
      <c r="Q49" s="132"/>
      <c r="R49" s="158"/>
      <c r="S49" s="158"/>
      <c r="T49" s="132"/>
      <c r="U49" s="142"/>
      <c r="V49" s="142"/>
      <c r="W49" s="131" t="str">
        <f t="shared" si="7"/>
        <v/>
      </c>
      <c r="X49" s="167"/>
      <c r="Y49" s="132"/>
      <c r="Z49" s="154"/>
      <c r="AA49" s="135"/>
      <c r="AB49" s="132"/>
      <c r="AC49" s="142"/>
      <c r="AD49" s="129"/>
      <c r="AL49" s="3"/>
      <c r="BA49" s="144">
        <v>44005</v>
      </c>
      <c r="BB49" s="142" t="s">
        <v>85</v>
      </c>
      <c r="BC49" s="142"/>
      <c r="BD49" s="168">
        <v>43579.01666666667</v>
      </c>
      <c r="BE49" s="168">
        <v>43579.023530092592</v>
      </c>
      <c r="BF49" s="142"/>
      <c r="BG49" s="142"/>
      <c r="BH49" s="142"/>
      <c r="BI49" s="144">
        <v>44005</v>
      </c>
      <c r="BJ49" s="142" t="s">
        <v>85</v>
      </c>
      <c r="BK49" s="142"/>
      <c r="BL49" s="168">
        <v>43579.014236111114</v>
      </c>
      <c r="BM49" s="168">
        <v>43579.023020833331</v>
      </c>
      <c r="BN49" s="132"/>
      <c r="BO49" s="142"/>
      <c r="BP49" s="129"/>
      <c r="BQ49" s="166" t="s">
        <v>69</v>
      </c>
      <c r="BR49" s="166">
        <v>2205051</v>
      </c>
      <c r="BS49" s="144">
        <v>43578</v>
      </c>
      <c r="BT49" s="145">
        <v>2.3530092592592592E-2</v>
      </c>
      <c r="BU49" s="145">
        <v>2.3020833333333334E-2</v>
      </c>
      <c r="BV49" s="146">
        <v>43579.023530092592</v>
      </c>
      <c r="BW49" s="146">
        <v>43579.023020833331</v>
      </c>
      <c r="BX49" s="146" t="s">
        <v>73</v>
      </c>
      <c r="BY49" s="146" t="s">
        <v>74</v>
      </c>
      <c r="BZ49" s="147">
        <v>2</v>
      </c>
      <c r="CA49" s="147">
        <v>2</v>
      </c>
      <c r="CB49" s="148">
        <v>1.6666666666666666E-2</v>
      </c>
      <c r="CC49" s="148">
        <v>1.4236111111111111E-2</v>
      </c>
      <c r="CD49" s="149">
        <v>43579.01666666667</v>
      </c>
      <c r="CE49" s="149">
        <v>43579.014236111114</v>
      </c>
    </row>
    <row r="50" spans="1:83" ht="18" customHeight="1">
      <c r="A50" s="150" t="str">
        <f>IF(E50&lt;&gt;"",(ROW(E50)-COUNTBLANK($A$14:A49)-14),IF(AND(E50="",F50&lt;&gt;""),(ROW(F50)-COUNTBLANK($A$14:A49)-14),IF(AND(E50&lt;&gt;"",F50&lt;&gt;""),(ROW(E50)-COUNTBLANK($A$14:A49)-14),"")))</f>
        <v/>
      </c>
      <c r="B50" s="151">
        <f t="shared" si="3"/>
        <v>43578</v>
      </c>
      <c r="C50" s="152" t="str">
        <f t="shared" si="4"/>
        <v>WRP ON THE GO CHOCOLATE 24PX200ML</v>
      </c>
      <c r="D50" s="153" t="str">
        <f>IFERROR(IF(AND(N50&lt;&gt;"",OR(E50&lt;&gt;"",E50&lt;&gt;"-",F50&lt;&gt;"",F50&lt;&gt;"-")),N50,IF(AND(N50="",OR(E50&lt;&gt;"",E50&lt;&gt;"-",F50&lt;&gt;"",F50&lt;&gt;"-")),LOOKUP(2,1/($D$16:D49&lt;&gt;""),$D$16:D49),"")),"")</f>
        <v>G1904250001</v>
      </c>
      <c r="E50" s="153" t="str">
        <f>IF(AND(P50&lt;&gt;"",OR(T50&lt;&gt;"",U50&lt;&gt;"",V50&lt;&gt;"")),P50,IF(AND(P50="",OR(T50&lt;&gt;"",U50&lt;&gt;"",V50&lt;&gt;"")),LOOKUP(2,1/($E$16:E49&lt;&gt;""),$E$16:E49),""))</f>
        <v/>
      </c>
      <c r="F50" s="153" t="str">
        <f>IF(AND(X50&lt;&gt;"",OR(AB50&lt;&gt;"",AC50&lt;&gt;"",AD50&lt;&gt;"")),X50,IF(AND(X50="",OR(AB50&lt;&gt;"",AC50&lt;&gt;"",AD50&lt;&gt;"")),LOOKUP(2,1/($F$16:F49&lt;&gt;""),$F$16:F49),""))</f>
        <v/>
      </c>
      <c r="G50" s="151">
        <f>IFERROR(EDATE($B50,VLOOKUP(C50,[1]dsis!$B$4:$D$149,3,FALSE)),"")</f>
        <v>44005</v>
      </c>
      <c r="H50" s="150" t="str">
        <f t="shared" si="5"/>
        <v/>
      </c>
      <c r="I50" s="150" t="str">
        <f t="shared" si="6"/>
        <v/>
      </c>
      <c r="J50" s="150">
        <f>IF(LEN(E50)=0,0,COUNTIFS([1]ListLot!$F$1:$F$1882,CPPBRIX!E50,[1]ListLot!$F$1:$F$1882,"&lt;&gt;"&amp;ISBLANK([1]ListLot!$F$1:$F$1882)))</f>
        <v>0</v>
      </c>
      <c r="L50" s="128"/>
      <c r="M50" s="129"/>
      <c r="N50" s="142"/>
      <c r="O50" s="131" t="str">
        <f t="shared" si="8"/>
        <v/>
      </c>
      <c r="P50" s="132"/>
      <c r="Q50" s="132"/>
      <c r="R50" s="158"/>
      <c r="S50" s="158"/>
      <c r="T50" s="132"/>
      <c r="U50" s="142"/>
      <c r="V50" s="142"/>
      <c r="W50" s="131" t="str">
        <f t="shared" si="7"/>
        <v/>
      </c>
      <c r="X50" s="167"/>
      <c r="Y50" s="132"/>
      <c r="Z50" s="135"/>
      <c r="AA50" s="154"/>
      <c r="AB50" s="132"/>
      <c r="AC50" s="142"/>
      <c r="AD50" s="129"/>
      <c r="AL50" s="3"/>
      <c r="BA50" s="144">
        <v>44005</v>
      </c>
      <c r="BB50" s="142" t="s">
        <v>85</v>
      </c>
      <c r="BC50" s="142"/>
      <c r="BD50" s="168">
        <v>43579.01666666667</v>
      </c>
      <c r="BE50" s="168">
        <v>43579.023530092592</v>
      </c>
      <c r="BF50" s="142"/>
      <c r="BG50" s="142"/>
      <c r="BH50" s="142"/>
      <c r="BI50" s="144">
        <v>44005</v>
      </c>
      <c r="BJ50" s="142" t="s">
        <v>85</v>
      </c>
      <c r="BK50" s="142"/>
      <c r="BL50" s="168">
        <v>43579.014236111114</v>
      </c>
      <c r="BM50" s="168">
        <v>43579.023020833331</v>
      </c>
      <c r="BN50" s="132"/>
      <c r="BO50" s="142"/>
      <c r="BP50" s="129"/>
      <c r="BQ50" s="166" t="s">
        <v>69</v>
      </c>
      <c r="BR50" s="166">
        <v>2205051</v>
      </c>
      <c r="BS50" s="144">
        <v>43578</v>
      </c>
      <c r="BT50" s="145">
        <v>2.3530092592592592E-2</v>
      </c>
      <c r="BU50" s="145">
        <v>2.3020833333333334E-2</v>
      </c>
      <c r="BV50" s="146">
        <v>43579.023530092592</v>
      </c>
      <c r="BW50" s="146">
        <v>43579.023020833331</v>
      </c>
      <c r="BX50" s="146" t="s">
        <v>73</v>
      </c>
      <c r="BY50" s="146" t="s">
        <v>74</v>
      </c>
      <c r="BZ50" s="147">
        <v>2</v>
      </c>
      <c r="CA50" s="147">
        <v>2</v>
      </c>
      <c r="CB50" s="148">
        <v>1.6666666666666666E-2</v>
      </c>
      <c r="CC50" s="148">
        <v>1.4236111111111111E-2</v>
      </c>
      <c r="CD50" s="149">
        <v>43579.01666666667</v>
      </c>
      <c r="CE50" s="149">
        <v>43579.014236111114</v>
      </c>
    </row>
    <row r="51" spans="1:83" ht="18" customHeight="1">
      <c r="A51" s="150" t="str">
        <f>IF(E51&lt;&gt;"",(ROW(E51)-COUNTBLANK($A$14:A50)-14),IF(AND(E51="",F51&lt;&gt;""),(ROW(F51)-COUNTBLANK($A$14:A50)-14),IF(AND(E51&lt;&gt;"",F51&lt;&gt;""),(ROW(E51)-COUNTBLANK($A$14:A50)-14),"")))</f>
        <v/>
      </c>
      <c r="B51" s="151">
        <f t="shared" si="3"/>
        <v>43578</v>
      </c>
      <c r="C51" s="152" t="str">
        <f t="shared" si="4"/>
        <v>WRP ON THE GO CHOCOLATE 24PX200ML</v>
      </c>
      <c r="D51" s="153" t="str">
        <f>IFERROR(IF(AND(N51&lt;&gt;"",OR(E51&lt;&gt;"",E51&lt;&gt;"-",F51&lt;&gt;"",F51&lt;&gt;"-")),N51,IF(AND(N51="",OR(E51&lt;&gt;"",E51&lt;&gt;"-",F51&lt;&gt;"",F51&lt;&gt;"-")),LOOKUP(2,1/($D$16:D50&lt;&gt;""),$D$16:D50),"")),"")</f>
        <v>G1904250001</v>
      </c>
      <c r="E51" s="153" t="str">
        <f>IF(AND(P51&lt;&gt;"",OR(T51&lt;&gt;"",U51&lt;&gt;"",V51&lt;&gt;"")),P51,IF(AND(P51="",OR(T51&lt;&gt;"",U51&lt;&gt;"",V51&lt;&gt;"")),LOOKUP(2,1/($E$16:E50&lt;&gt;""),$E$16:E50),""))</f>
        <v/>
      </c>
      <c r="F51" s="153" t="str">
        <f>IF(AND(X51&lt;&gt;"",OR(AB51&lt;&gt;"",AC51&lt;&gt;"",AD51&lt;&gt;"")),X51,IF(AND(X51="",OR(AB51&lt;&gt;"",AC51&lt;&gt;"",AD51&lt;&gt;"")),LOOKUP(2,1/($F$16:F50&lt;&gt;""),$F$16:F50),""))</f>
        <v/>
      </c>
      <c r="G51" s="151">
        <f>IFERROR(EDATE($B51,VLOOKUP(C51,[1]dsis!$B$4:$D$149,3,FALSE)),"")</f>
        <v>44005</v>
      </c>
      <c r="H51" s="150" t="str">
        <f t="shared" si="5"/>
        <v/>
      </c>
      <c r="I51" s="150" t="str">
        <f t="shared" si="6"/>
        <v/>
      </c>
      <c r="J51" s="150">
        <f>IF(LEN(E51)=0,0,COUNTIFS([1]ListLot!$F$1:$F$1882,CPPBRIX!E51,[1]ListLot!$F$1:$F$1882,"&lt;&gt;"&amp;ISBLANK([1]ListLot!$F$1:$F$1882)))</f>
        <v>0</v>
      </c>
      <c r="L51" s="128"/>
      <c r="M51" s="129"/>
      <c r="N51" s="142"/>
      <c r="O51" s="131" t="str">
        <f t="shared" si="8"/>
        <v/>
      </c>
      <c r="P51" s="132"/>
      <c r="Q51" s="132"/>
      <c r="R51" s="158"/>
      <c r="S51" s="158"/>
      <c r="T51" s="132"/>
      <c r="U51" s="142"/>
      <c r="V51" s="142"/>
      <c r="W51" s="131" t="str">
        <f t="shared" si="7"/>
        <v/>
      </c>
      <c r="X51" s="167"/>
      <c r="Y51" s="132"/>
      <c r="Z51" s="154"/>
      <c r="AA51" s="154"/>
      <c r="AB51" s="132"/>
      <c r="AC51" s="142"/>
      <c r="AD51" s="129"/>
      <c r="AL51" s="3"/>
      <c r="BA51" s="144">
        <v>44005</v>
      </c>
      <c r="BB51" s="142" t="s">
        <v>85</v>
      </c>
      <c r="BC51" s="142"/>
      <c r="BD51" s="168">
        <v>43579.01666666667</v>
      </c>
      <c r="BE51" s="168">
        <v>43579.023530092592</v>
      </c>
      <c r="BF51" s="142"/>
      <c r="BG51" s="142"/>
      <c r="BH51" s="142"/>
      <c r="BI51" s="144">
        <v>44005</v>
      </c>
      <c r="BJ51" s="142" t="s">
        <v>85</v>
      </c>
      <c r="BK51" s="142"/>
      <c r="BL51" s="168">
        <v>43579.014236111114</v>
      </c>
      <c r="BM51" s="168">
        <v>43579.023020833331</v>
      </c>
      <c r="BN51" s="132"/>
      <c r="BO51" s="142"/>
      <c r="BP51" s="129"/>
      <c r="BQ51" s="166" t="s">
        <v>69</v>
      </c>
      <c r="BR51" s="166">
        <v>2205051</v>
      </c>
      <c r="BS51" s="144">
        <v>43578</v>
      </c>
      <c r="BT51" s="145">
        <v>2.3530092592592592E-2</v>
      </c>
      <c r="BU51" s="145">
        <v>2.3020833333333334E-2</v>
      </c>
      <c r="BV51" s="146">
        <v>43579.023530092592</v>
      </c>
      <c r="BW51" s="146">
        <v>43579.023020833331</v>
      </c>
      <c r="BX51" s="146" t="s">
        <v>73</v>
      </c>
      <c r="BY51" s="146" t="s">
        <v>74</v>
      </c>
      <c r="BZ51" s="147">
        <v>2</v>
      </c>
      <c r="CA51" s="147">
        <v>2</v>
      </c>
      <c r="CB51" s="148">
        <v>1.6666666666666666E-2</v>
      </c>
      <c r="CC51" s="148">
        <v>1.4236111111111111E-2</v>
      </c>
      <c r="CD51" s="149">
        <v>43579.01666666667</v>
      </c>
      <c r="CE51" s="149">
        <v>43579.014236111114</v>
      </c>
    </row>
    <row r="52" spans="1:83" ht="18" customHeight="1">
      <c r="A52" s="150" t="str">
        <f>IF(E52&lt;&gt;"",(ROW(E52)-COUNTBLANK($A$14:A51)-14),IF(AND(E52="",F52&lt;&gt;""),(ROW(F52)-COUNTBLANK($A$14:A51)-14),IF(AND(E52&lt;&gt;"",F52&lt;&gt;""),(ROW(E52)-COUNTBLANK($A$14:A51)-14),"")))</f>
        <v/>
      </c>
      <c r="B52" s="151">
        <f t="shared" si="3"/>
        <v>43578</v>
      </c>
      <c r="C52" s="152" t="str">
        <f t="shared" si="4"/>
        <v>WRP ON THE GO CHOCOLATE 24PX200ML</v>
      </c>
      <c r="D52" s="153" t="str">
        <f>IFERROR(IF(AND(N52&lt;&gt;"",OR(E52&lt;&gt;"",E52&lt;&gt;"-",F52&lt;&gt;"",F52&lt;&gt;"-")),N52,IF(AND(N52="",OR(E52&lt;&gt;"",E52&lt;&gt;"-",F52&lt;&gt;"",F52&lt;&gt;"-")),LOOKUP(2,1/($D$16:D51&lt;&gt;""),$D$16:D51),"")),"")</f>
        <v>G1904250001</v>
      </c>
      <c r="E52" s="153" t="str">
        <f>IF(AND(P52&lt;&gt;"",OR(T52&lt;&gt;"",U52&lt;&gt;"",V52&lt;&gt;"")),P52,IF(AND(P52="",OR(T52&lt;&gt;"",U52&lt;&gt;"",V52&lt;&gt;"")),LOOKUP(2,1/($E$16:E51&lt;&gt;""),$E$16:E51),""))</f>
        <v/>
      </c>
      <c r="F52" s="153" t="str">
        <f>IF(AND(X52&lt;&gt;"",OR(AB52&lt;&gt;"",AC52&lt;&gt;"",AD52&lt;&gt;"")),X52,IF(AND(X52="",OR(AB52&lt;&gt;"",AC52&lt;&gt;"",AD52&lt;&gt;"")),LOOKUP(2,1/($F$16:F51&lt;&gt;""),$F$16:F51),""))</f>
        <v/>
      </c>
      <c r="G52" s="151">
        <f>IFERROR(EDATE($B52,VLOOKUP(C52,[1]dsis!$B$4:$D$149,3,FALSE)),"")</f>
        <v>44005</v>
      </c>
      <c r="H52" s="150" t="str">
        <f t="shared" si="5"/>
        <v/>
      </c>
      <c r="I52" s="150" t="str">
        <f t="shared" si="6"/>
        <v/>
      </c>
      <c r="J52" s="150">
        <f>IF(LEN(E52)=0,0,COUNTIFS([1]ListLot!$F$1:$F$1882,CPPBRIX!E52,[1]ListLot!$F$1:$F$1882,"&lt;&gt;"&amp;ISBLANK([1]ListLot!$F$1:$F$1882)))</f>
        <v>0</v>
      </c>
      <c r="L52" s="128"/>
      <c r="M52" s="129"/>
      <c r="N52" s="142"/>
      <c r="O52" s="131" t="str">
        <f t="shared" si="8"/>
        <v/>
      </c>
      <c r="P52" s="132"/>
      <c r="Q52" s="132"/>
      <c r="R52" s="158"/>
      <c r="S52" s="158"/>
      <c r="T52" s="132"/>
      <c r="U52" s="142"/>
      <c r="V52" s="142"/>
      <c r="W52" s="131" t="str">
        <f t="shared" si="7"/>
        <v/>
      </c>
      <c r="X52" s="167"/>
      <c r="Y52" s="132"/>
      <c r="Z52" s="154"/>
      <c r="AA52" s="154"/>
      <c r="AB52" s="132"/>
      <c r="AC52" s="142"/>
      <c r="AD52" s="129"/>
      <c r="AL52" s="3"/>
      <c r="BA52" s="144">
        <v>44005</v>
      </c>
      <c r="BB52" s="142" t="s">
        <v>85</v>
      </c>
      <c r="BC52" s="142"/>
      <c r="BD52" s="168">
        <v>43579.01666666667</v>
      </c>
      <c r="BE52" s="168">
        <v>43579.023530092592</v>
      </c>
      <c r="BF52" s="142"/>
      <c r="BG52" s="142"/>
      <c r="BH52" s="142"/>
      <c r="BI52" s="144">
        <v>44005</v>
      </c>
      <c r="BJ52" s="142" t="s">
        <v>85</v>
      </c>
      <c r="BK52" s="142"/>
      <c r="BL52" s="168">
        <v>43579.014236111114</v>
      </c>
      <c r="BM52" s="168">
        <v>43579.023020833331</v>
      </c>
      <c r="BN52" s="132"/>
      <c r="BO52" s="142"/>
      <c r="BP52" s="129"/>
      <c r="BQ52" s="166" t="s">
        <v>69</v>
      </c>
      <c r="BR52" s="166">
        <v>2205051</v>
      </c>
      <c r="BS52" s="144">
        <v>43578</v>
      </c>
      <c r="BT52" s="145">
        <v>2.3530092592592592E-2</v>
      </c>
      <c r="BU52" s="145">
        <v>2.3020833333333334E-2</v>
      </c>
      <c r="BV52" s="146">
        <v>43579.023530092592</v>
      </c>
      <c r="BW52" s="146">
        <v>43579.023020833331</v>
      </c>
      <c r="BX52" s="146" t="s">
        <v>73</v>
      </c>
      <c r="BY52" s="146" t="s">
        <v>74</v>
      </c>
      <c r="BZ52" s="147">
        <v>2</v>
      </c>
      <c r="CA52" s="147">
        <v>2</v>
      </c>
      <c r="CB52" s="148">
        <v>1.6666666666666666E-2</v>
      </c>
      <c r="CC52" s="148">
        <v>1.4236111111111111E-2</v>
      </c>
      <c r="CD52" s="149">
        <v>43579.01666666667</v>
      </c>
      <c r="CE52" s="149">
        <v>43579.014236111114</v>
      </c>
    </row>
    <row r="53" spans="1:83" ht="18" customHeight="1">
      <c r="A53" s="150" t="str">
        <f>IF(E53&lt;&gt;"",(ROW(E53)-COUNTBLANK($A$14:A52)-14),IF(AND(E53="",F53&lt;&gt;""),(ROW(F53)-COUNTBLANK($A$14:A52)-14),IF(AND(E53&lt;&gt;"",F53&lt;&gt;""),(ROW(E53)-COUNTBLANK($A$14:A52)-14),"")))</f>
        <v/>
      </c>
      <c r="B53" s="151">
        <f t="shared" si="3"/>
        <v>43578</v>
      </c>
      <c r="C53" s="152" t="str">
        <f t="shared" si="4"/>
        <v>WRP ON THE GO CHOCOLATE 24PX200ML</v>
      </c>
      <c r="D53" s="153" t="str">
        <f>IFERROR(IF(AND(N53&lt;&gt;"",OR(E53&lt;&gt;"",E53&lt;&gt;"-",F53&lt;&gt;"",F53&lt;&gt;"-")),N53,IF(AND(N53="",OR(E53&lt;&gt;"",E53&lt;&gt;"-",F53&lt;&gt;"",F53&lt;&gt;"-")),LOOKUP(2,1/($D$16:D52&lt;&gt;""),$D$16:D52),"")),"")</f>
        <v>G1904250001</v>
      </c>
      <c r="E53" s="153" t="str">
        <f>IF(AND(P53&lt;&gt;"",OR(T53&lt;&gt;"",U53&lt;&gt;"",V53&lt;&gt;"")),P53,IF(AND(P53="",OR(T53&lt;&gt;"",U53&lt;&gt;"",V53&lt;&gt;"")),LOOKUP(2,1/($E$16:E52&lt;&gt;""),$E$16:E52),""))</f>
        <v/>
      </c>
      <c r="F53" s="153" t="str">
        <f>IF(AND(X53&lt;&gt;"",OR(AB53&lt;&gt;"",AC53&lt;&gt;"",AD53&lt;&gt;"")),X53,IF(AND(X53="",OR(AB53&lt;&gt;"",AC53&lt;&gt;"",AD53&lt;&gt;"")),LOOKUP(2,1/($F$16:F52&lt;&gt;""),$F$16:F52),""))</f>
        <v/>
      </c>
      <c r="G53" s="151">
        <f>IFERROR(EDATE($B53,VLOOKUP(C53,[1]dsis!$B$4:$D$149,3,FALSE)),"")</f>
        <v>44005</v>
      </c>
      <c r="H53" s="150" t="str">
        <f t="shared" si="5"/>
        <v/>
      </c>
      <c r="I53" s="150" t="str">
        <f t="shared" si="6"/>
        <v/>
      </c>
      <c r="J53" s="150">
        <f>IF(LEN(E53)=0,0,COUNTIFS([1]ListLot!$F$1:$F$1882,CPPBRIX!E53,[1]ListLot!$F$1:$F$1882,"&lt;&gt;"&amp;ISBLANK([1]ListLot!$F$1:$F$1882)))</f>
        <v>0</v>
      </c>
      <c r="L53" s="128"/>
      <c r="M53" s="129"/>
      <c r="N53" s="142"/>
      <c r="O53" s="131" t="str">
        <f t="shared" si="8"/>
        <v/>
      </c>
      <c r="P53" s="132"/>
      <c r="Q53" s="132"/>
      <c r="R53" s="158"/>
      <c r="S53" s="158"/>
      <c r="T53" s="132"/>
      <c r="U53" s="142"/>
      <c r="V53" s="142"/>
      <c r="W53" s="131" t="str">
        <f t="shared" si="7"/>
        <v/>
      </c>
      <c r="X53" s="167"/>
      <c r="Y53" s="132"/>
      <c r="Z53" s="154"/>
      <c r="AA53" s="154"/>
      <c r="AB53" s="132"/>
      <c r="AC53" s="142"/>
      <c r="AD53" s="129"/>
      <c r="AL53" s="3"/>
      <c r="BA53" s="144">
        <v>44005</v>
      </c>
      <c r="BB53" s="142" t="s">
        <v>85</v>
      </c>
      <c r="BC53" s="142"/>
      <c r="BD53" s="168">
        <v>43579.01666666667</v>
      </c>
      <c r="BE53" s="168">
        <v>43579.023530092592</v>
      </c>
      <c r="BF53" s="142"/>
      <c r="BG53" s="142"/>
      <c r="BH53" s="142"/>
      <c r="BI53" s="144">
        <v>44005</v>
      </c>
      <c r="BJ53" s="142" t="s">
        <v>85</v>
      </c>
      <c r="BK53" s="142"/>
      <c r="BL53" s="168">
        <v>43579.014236111114</v>
      </c>
      <c r="BM53" s="168">
        <v>43579.023020833331</v>
      </c>
      <c r="BN53" s="132"/>
      <c r="BO53" s="142"/>
      <c r="BP53" s="129"/>
      <c r="BQ53" s="166" t="s">
        <v>69</v>
      </c>
      <c r="BR53" s="166">
        <v>2205051</v>
      </c>
      <c r="BS53" s="144">
        <v>43578</v>
      </c>
      <c r="BT53" s="145">
        <v>2.3530092592592592E-2</v>
      </c>
      <c r="BU53" s="145">
        <v>2.3020833333333334E-2</v>
      </c>
      <c r="BV53" s="146">
        <v>43579.023530092592</v>
      </c>
      <c r="BW53" s="146">
        <v>43579.023020833331</v>
      </c>
      <c r="BX53" s="146" t="s">
        <v>73</v>
      </c>
      <c r="BY53" s="146" t="s">
        <v>74</v>
      </c>
      <c r="BZ53" s="147">
        <v>2</v>
      </c>
      <c r="CA53" s="147">
        <v>2</v>
      </c>
      <c r="CB53" s="148">
        <v>1.6666666666666666E-2</v>
      </c>
      <c r="CC53" s="148">
        <v>1.4236111111111111E-2</v>
      </c>
      <c r="CD53" s="149">
        <v>43579.01666666667</v>
      </c>
      <c r="CE53" s="149">
        <v>43579.014236111114</v>
      </c>
    </row>
    <row r="54" spans="1:83" ht="18" customHeight="1">
      <c r="A54" s="150" t="str">
        <f>IF(E54&lt;&gt;"",(ROW(E54)-COUNTBLANK($A$14:A53)-14),IF(AND(E54="",F54&lt;&gt;""),(ROW(F54)-COUNTBLANK($A$14:A53)-14),IF(AND(E54&lt;&gt;"",F54&lt;&gt;""),(ROW(E54)-COUNTBLANK($A$14:A53)-14),"")))</f>
        <v/>
      </c>
      <c r="B54" s="151">
        <f t="shared" si="3"/>
        <v>43578</v>
      </c>
      <c r="C54" s="152" t="str">
        <f t="shared" si="4"/>
        <v>WRP ON THE GO CHOCOLATE 24PX200ML</v>
      </c>
      <c r="D54" s="153" t="str">
        <f>IFERROR(IF(AND(N54&lt;&gt;"",OR(E54&lt;&gt;"",E54&lt;&gt;"-",F54&lt;&gt;"",F54&lt;&gt;"-")),N54,IF(AND(N54="",OR(E54&lt;&gt;"",E54&lt;&gt;"-",F54&lt;&gt;"",F54&lt;&gt;"-")),LOOKUP(2,1/($D$16:D53&lt;&gt;""),$D$16:D53),"")),"")</f>
        <v>G1904250001</v>
      </c>
      <c r="E54" s="153" t="str">
        <f>IF(AND(P54&lt;&gt;"",OR(T54&lt;&gt;"",U54&lt;&gt;"",V54&lt;&gt;"")),P54,IF(AND(P54="",OR(T54&lt;&gt;"",U54&lt;&gt;"",V54&lt;&gt;"")),LOOKUP(2,1/($E$16:E53&lt;&gt;""),$E$16:E53),""))</f>
        <v/>
      </c>
      <c r="F54" s="153" t="str">
        <f>IF(AND(X54&lt;&gt;"",OR(AB54&lt;&gt;"",AC54&lt;&gt;"",AD54&lt;&gt;"")),X54,IF(AND(X54="",OR(AB54&lt;&gt;"",AC54&lt;&gt;"",AD54&lt;&gt;"")),LOOKUP(2,1/($F$16:F53&lt;&gt;""),$F$16:F53),""))</f>
        <v/>
      </c>
      <c r="G54" s="151">
        <f>IFERROR(EDATE($B54,VLOOKUP(C54,[1]dsis!$B$4:$D$149,3,FALSE)),"")</f>
        <v>44005</v>
      </c>
      <c r="H54" s="150" t="str">
        <f t="shared" si="5"/>
        <v/>
      </c>
      <c r="I54" s="150" t="str">
        <f t="shared" si="6"/>
        <v/>
      </c>
      <c r="J54" s="150">
        <f>IF(LEN(E54)=0,0,COUNTIFS([1]ListLot!$F$1:$F$1882,CPPBRIX!E54,[1]ListLot!$F$1:$F$1882,"&lt;&gt;"&amp;ISBLANK([1]ListLot!$F$1:$F$1882)))</f>
        <v>0</v>
      </c>
      <c r="L54" s="128"/>
      <c r="M54" s="129"/>
      <c r="N54" s="142"/>
      <c r="O54" s="131" t="str">
        <f t="shared" si="8"/>
        <v/>
      </c>
      <c r="P54" s="132"/>
      <c r="Q54" s="132"/>
      <c r="R54" s="158"/>
      <c r="S54" s="158"/>
      <c r="T54" s="132"/>
      <c r="U54" s="142"/>
      <c r="V54" s="142"/>
      <c r="W54" s="131" t="str">
        <f t="shared" si="7"/>
        <v/>
      </c>
      <c r="X54" s="167"/>
      <c r="Y54" s="132"/>
      <c r="Z54" s="154"/>
      <c r="AA54" s="154"/>
      <c r="AB54" s="132"/>
      <c r="AC54" s="142"/>
      <c r="AD54" s="129"/>
      <c r="AL54" s="3"/>
      <c r="BA54" s="144">
        <v>44005</v>
      </c>
      <c r="BB54" s="142" t="s">
        <v>85</v>
      </c>
      <c r="BC54" s="142"/>
      <c r="BD54" s="168">
        <v>43579.01666666667</v>
      </c>
      <c r="BE54" s="168">
        <v>43579.023530092592</v>
      </c>
      <c r="BF54" s="142"/>
      <c r="BG54" s="142"/>
      <c r="BH54" s="142"/>
      <c r="BI54" s="144">
        <v>44005</v>
      </c>
      <c r="BJ54" s="142" t="s">
        <v>85</v>
      </c>
      <c r="BK54" s="142"/>
      <c r="BL54" s="168">
        <v>43579.014236111114</v>
      </c>
      <c r="BM54" s="168">
        <v>43579.023020833331</v>
      </c>
      <c r="BN54" s="132"/>
      <c r="BO54" s="142"/>
      <c r="BP54" s="129"/>
      <c r="BQ54" s="166" t="s">
        <v>69</v>
      </c>
      <c r="BR54" s="166">
        <v>2205051</v>
      </c>
      <c r="BS54" s="144">
        <v>43578</v>
      </c>
      <c r="BT54" s="145">
        <v>2.3530092592592592E-2</v>
      </c>
      <c r="BU54" s="145">
        <v>2.3020833333333334E-2</v>
      </c>
      <c r="BV54" s="146">
        <v>43579.023530092592</v>
      </c>
      <c r="BW54" s="146">
        <v>43579.023020833331</v>
      </c>
      <c r="BX54" s="146" t="s">
        <v>73</v>
      </c>
      <c r="BY54" s="146" t="s">
        <v>74</v>
      </c>
      <c r="BZ54" s="147">
        <v>2</v>
      </c>
      <c r="CA54" s="147">
        <v>2</v>
      </c>
      <c r="CB54" s="148">
        <v>1.6666666666666666E-2</v>
      </c>
      <c r="CC54" s="148">
        <v>1.4236111111111111E-2</v>
      </c>
      <c r="CD54" s="149">
        <v>43579.01666666667</v>
      </c>
      <c r="CE54" s="149">
        <v>43579.014236111114</v>
      </c>
    </row>
    <row r="55" spans="1:83" ht="18" customHeight="1">
      <c r="A55" s="150" t="str">
        <f>IF(E55&lt;&gt;"",(ROW(E55)-COUNTBLANK($A$14:A54)-14),IF(AND(E55="",F55&lt;&gt;""),(ROW(F55)-COUNTBLANK($A$14:A54)-14),IF(AND(E55&lt;&gt;"",F55&lt;&gt;""),(ROW(E55)-COUNTBLANK($A$14:A54)-14),"")))</f>
        <v/>
      </c>
      <c r="B55" s="151">
        <f t="shared" si="3"/>
        <v>43578</v>
      </c>
      <c r="C55" s="152" t="str">
        <f t="shared" si="4"/>
        <v>WRP ON THE GO CHOCOLATE 24PX200ML</v>
      </c>
      <c r="D55" s="153" t="str">
        <f>IFERROR(IF(AND(N55&lt;&gt;"",OR(E55&lt;&gt;"",E55&lt;&gt;"-",F55&lt;&gt;"",F55&lt;&gt;"-")),N55,IF(AND(N55="",OR(E55&lt;&gt;"",E55&lt;&gt;"-",F55&lt;&gt;"",F55&lt;&gt;"-")),LOOKUP(2,1/($D$16:D54&lt;&gt;""),$D$16:D54),"")),"")</f>
        <v>G1904250001</v>
      </c>
      <c r="E55" s="153" t="str">
        <f>IF(AND(P55&lt;&gt;"",OR(T55&lt;&gt;"",U55&lt;&gt;"",V55&lt;&gt;"")),P55,IF(AND(P55="",OR(T55&lt;&gt;"",U55&lt;&gt;"",V55&lt;&gt;"")),LOOKUP(2,1/($E$16:E54&lt;&gt;""),$E$16:E54),""))</f>
        <v/>
      </c>
      <c r="F55" s="153" t="str">
        <f>IF(AND(X55&lt;&gt;"",OR(AB55&lt;&gt;"",AC55&lt;&gt;"",AD55&lt;&gt;"")),X55,IF(AND(X55="",OR(AB55&lt;&gt;"",AC55&lt;&gt;"",AD55&lt;&gt;"")),LOOKUP(2,1/($F$16:F54&lt;&gt;""),$F$16:F54),""))</f>
        <v/>
      </c>
      <c r="G55" s="151">
        <f>IFERROR(EDATE($B55,VLOOKUP(C55,[1]dsis!$B$4:$D$149,3,FALSE)),"")</f>
        <v>44005</v>
      </c>
      <c r="H55" s="150" t="str">
        <f t="shared" si="5"/>
        <v/>
      </c>
      <c r="I55" s="150" t="str">
        <f t="shared" si="6"/>
        <v/>
      </c>
      <c r="J55" s="150">
        <f>IF(LEN(E55)=0,0,COUNTIFS([1]ListLot!$F$1:$F$1882,CPPBRIX!E55,[1]ListLot!$F$1:$F$1882,"&lt;&gt;"&amp;ISBLANK([1]ListLot!$F$1:$F$1882)))</f>
        <v>0</v>
      </c>
      <c r="L55" s="128"/>
      <c r="M55" s="129"/>
      <c r="N55" s="142"/>
      <c r="O55" s="131" t="str">
        <f t="shared" si="8"/>
        <v/>
      </c>
      <c r="P55" s="132"/>
      <c r="Q55" s="132"/>
      <c r="R55" s="158"/>
      <c r="S55" s="158"/>
      <c r="T55" s="132"/>
      <c r="U55" s="142"/>
      <c r="V55" s="142"/>
      <c r="W55" s="131" t="str">
        <f t="shared" si="7"/>
        <v/>
      </c>
      <c r="X55" s="167"/>
      <c r="Y55" s="132"/>
      <c r="Z55" s="154"/>
      <c r="AA55" s="154"/>
      <c r="AB55" s="132"/>
      <c r="AC55" s="142"/>
      <c r="AD55" s="129"/>
      <c r="AL55" s="3"/>
      <c r="BA55" s="144">
        <v>44005</v>
      </c>
      <c r="BB55" s="142" t="s">
        <v>85</v>
      </c>
      <c r="BC55" s="142"/>
      <c r="BD55" s="168">
        <v>43579.01666666667</v>
      </c>
      <c r="BE55" s="168">
        <v>43579.023530092592</v>
      </c>
      <c r="BF55" s="142"/>
      <c r="BG55" s="142"/>
      <c r="BH55" s="142"/>
      <c r="BI55" s="144">
        <v>44005</v>
      </c>
      <c r="BJ55" s="142" t="s">
        <v>85</v>
      </c>
      <c r="BK55" s="142"/>
      <c r="BL55" s="168">
        <v>43579.014236111114</v>
      </c>
      <c r="BM55" s="168">
        <v>43579.023020833331</v>
      </c>
      <c r="BN55" s="132"/>
      <c r="BO55" s="142"/>
      <c r="BP55" s="129"/>
      <c r="BQ55" s="166" t="s">
        <v>69</v>
      </c>
      <c r="BR55" s="166">
        <v>2205051</v>
      </c>
      <c r="BS55" s="144">
        <v>43578</v>
      </c>
      <c r="BT55" s="145">
        <v>2.3530092592592592E-2</v>
      </c>
      <c r="BU55" s="145">
        <v>2.3020833333333334E-2</v>
      </c>
      <c r="BV55" s="146">
        <v>43579.023530092592</v>
      </c>
      <c r="BW55" s="146">
        <v>43579.023020833331</v>
      </c>
      <c r="BX55" s="146" t="s">
        <v>73</v>
      </c>
      <c r="BY55" s="146" t="s">
        <v>74</v>
      </c>
      <c r="BZ55" s="147">
        <v>2</v>
      </c>
      <c r="CA55" s="147">
        <v>2</v>
      </c>
      <c r="CB55" s="148">
        <v>1.6666666666666666E-2</v>
      </c>
      <c r="CC55" s="148">
        <v>1.4236111111111111E-2</v>
      </c>
      <c r="CD55" s="149">
        <v>43579.01666666667</v>
      </c>
      <c r="CE55" s="149">
        <v>43579.014236111114</v>
      </c>
    </row>
    <row r="56" spans="1:83" ht="18" customHeight="1">
      <c r="A56" s="150" t="str">
        <f>IF(E56&lt;&gt;"",(ROW(E56)-COUNTBLANK($A$14:A55)-14),IF(AND(E56="",F56&lt;&gt;""),(ROW(F56)-COUNTBLANK($A$14:A55)-14),IF(AND(E56&lt;&gt;"",F56&lt;&gt;""),(ROW(E56)-COUNTBLANK($A$14:A55)-14),"")))</f>
        <v/>
      </c>
      <c r="B56" s="151">
        <f t="shared" si="3"/>
        <v>43578</v>
      </c>
      <c r="C56" s="152" t="str">
        <f t="shared" si="4"/>
        <v>WRP ON THE GO CHOCOLATE 24PX200ML</v>
      </c>
      <c r="D56" s="153" t="str">
        <f>IFERROR(IF(AND(N56&lt;&gt;"",OR(E56&lt;&gt;"",E56&lt;&gt;"-",F56&lt;&gt;"",F56&lt;&gt;"-")),N56,IF(AND(N56="",OR(E56&lt;&gt;"",E56&lt;&gt;"-",F56&lt;&gt;"",F56&lt;&gt;"-")),LOOKUP(2,1/($D$16:D55&lt;&gt;""),$D$16:D55),"")),"")</f>
        <v>G1904250001</v>
      </c>
      <c r="E56" s="153" t="str">
        <f>IF(AND(P56&lt;&gt;"",OR(T56&lt;&gt;"",U56&lt;&gt;"",V56&lt;&gt;"")),P56,IF(AND(P56="",OR(T56&lt;&gt;"",U56&lt;&gt;"",V56&lt;&gt;"")),LOOKUP(2,1/($E$16:E55&lt;&gt;""),$E$16:E55),""))</f>
        <v/>
      </c>
      <c r="F56" s="153" t="str">
        <f>IF(AND(X56&lt;&gt;"",OR(AB56&lt;&gt;"",AC56&lt;&gt;"",AD56&lt;&gt;"")),X56,IF(AND(X56="",OR(AB56&lt;&gt;"",AC56&lt;&gt;"",AD56&lt;&gt;"")),LOOKUP(2,1/($F$16:F55&lt;&gt;""),$F$16:F55),""))</f>
        <v/>
      </c>
      <c r="G56" s="151">
        <f>IFERROR(EDATE($B56,VLOOKUP(C56,[1]dsis!$B$4:$D$149,3,FALSE)),"")</f>
        <v>44005</v>
      </c>
      <c r="H56" s="150" t="str">
        <f t="shared" si="5"/>
        <v/>
      </c>
      <c r="I56" s="150" t="str">
        <f t="shared" si="6"/>
        <v/>
      </c>
      <c r="J56" s="150">
        <f>IF(LEN(E56)=0,0,COUNTIFS([1]ListLot!$F$1:$F$1882,CPPBRIX!E56,[1]ListLot!$F$1:$F$1882,"&lt;&gt;"&amp;ISBLANK([1]ListLot!$F$1:$F$1882)))</f>
        <v>0</v>
      </c>
      <c r="L56" s="128"/>
      <c r="M56" s="129"/>
      <c r="N56" s="142"/>
      <c r="O56" s="131" t="str">
        <f t="shared" si="8"/>
        <v/>
      </c>
      <c r="P56" s="132"/>
      <c r="Q56" s="132"/>
      <c r="R56" s="158"/>
      <c r="S56" s="158"/>
      <c r="T56" s="132"/>
      <c r="U56" s="142"/>
      <c r="V56" s="142"/>
      <c r="W56" s="131" t="str">
        <f t="shared" si="7"/>
        <v/>
      </c>
      <c r="X56" s="167"/>
      <c r="Y56" s="132"/>
      <c r="Z56" s="154"/>
      <c r="AA56" s="154"/>
      <c r="AB56" s="132"/>
      <c r="AC56" s="142"/>
      <c r="AD56" s="129"/>
      <c r="AL56" s="3"/>
      <c r="BA56" s="144">
        <v>44005</v>
      </c>
      <c r="BB56" s="142" t="s">
        <v>85</v>
      </c>
      <c r="BC56" s="142"/>
      <c r="BD56" s="168">
        <v>43579.01666666667</v>
      </c>
      <c r="BE56" s="168">
        <v>43579.023530092592</v>
      </c>
      <c r="BF56" s="142"/>
      <c r="BG56" s="142"/>
      <c r="BH56" s="142"/>
      <c r="BI56" s="144">
        <v>44005</v>
      </c>
      <c r="BJ56" s="142" t="s">
        <v>85</v>
      </c>
      <c r="BK56" s="142"/>
      <c r="BL56" s="168">
        <v>43579.014236111114</v>
      </c>
      <c r="BM56" s="168">
        <v>43579.023020833331</v>
      </c>
      <c r="BN56" s="132"/>
      <c r="BO56" s="142"/>
      <c r="BP56" s="129"/>
      <c r="BQ56" s="166" t="s">
        <v>69</v>
      </c>
      <c r="BR56" s="166">
        <v>2205051</v>
      </c>
      <c r="BS56" s="144">
        <v>43578</v>
      </c>
      <c r="BT56" s="145">
        <v>2.3530092592592592E-2</v>
      </c>
      <c r="BU56" s="145">
        <v>2.3020833333333334E-2</v>
      </c>
      <c r="BV56" s="146">
        <v>43579.023530092592</v>
      </c>
      <c r="BW56" s="146">
        <v>43579.023020833331</v>
      </c>
      <c r="BX56" s="146" t="s">
        <v>73</v>
      </c>
      <c r="BY56" s="146" t="s">
        <v>74</v>
      </c>
      <c r="BZ56" s="147">
        <v>2</v>
      </c>
      <c r="CA56" s="147">
        <v>2</v>
      </c>
      <c r="CB56" s="148">
        <v>1.6666666666666666E-2</v>
      </c>
      <c r="CC56" s="148">
        <v>1.4236111111111111E-2</v>
      </c>
      <c r="CD56" s="149">
        <v>43579.01666666667</v>
      </c>
      <c r="CE56" s="149">
        <v>43579.014236111114</v>
      </c>
    </row>
    <row r="57" spans="1:83" ht="18" customHeight="1">
      <c r="A57" s="150" t="str">
        <f>IF(E57&lt;&gt;"",(ROW(E57)-COUNTBLANK($A$14:A56)-14),IF(AND(E57="",F57&lt;&gt;""),(ROW(F57)-COUNTBLANK($A$14:A56)-14),IF(AND(E57&lt;&gt;"",F57&lt;&gt;""),(ROW(E57)-COUNTBLANK($A$14:A56)-14),"")))</f>
        <v/>
      </c>
      <c r="B57" s="151">
        <f t="shared" si="3"/>
        <v>43578</v>
      </c>
      <c r="C57" s="152" t="str">
        <f t="shared" si="4"/>
        <v>WRP ON THE GO CHOCOLATE 24PX200ML</v>
      </c>
      <c r="D57" s="153" t="str">
        <f>IFERROR(IF(AND(N57&lt;&gt;"",OR(E57&lt;&gt;"",E57&lt;&gt;"-",F57&lt;&gt;"",F57&lt;&gt;"-")),N57,IF(AND(N57="",OR(E57&lt;&gt;"",E57&lt;&gt;"-",F57&lt;&gt;"",F57&lt;&gt;"-")),LOOKUP(2,1/($D$16:D56&lt;&gt;""),$D$16:D56),"")),"")</f>
        <v>G1904250001</v>
      </c>
      <c r="E57" s="153" t="str">
        <f>IF(AND(P57&lt;&gt;"",OR(T57&lt;&gt;"",U57&lt;&gt;"",V57&lt;&gt;"")),P57,IF(AND(P57="",OR(T57&lt;&gt;"",U57&lt;&gt;"",V57&lt;&gt;"")),LOOKUP(2,1/($E$16:E56&lt;&gt;""),$E$16:E56),""))</f>
        <v/>
      </c>
      <c r="F57" s="153" t="str">
        <f>IF(AND(X57&lt;&gt;"",OR(AB57&lt;&gt;"",AC57&lt;&gt;"",AD57&lt;&gt;"")),X57,IF(AND(X57="",OR(AB57&lt;&gt;"",AC57&lt;&gt;"",AD57&lt;&gt;"")),LOOKUP(2,1/($F$16:F56&lt;&gt;""),$F$16:F56),""))</f>
        <v/>
      </c>
      <c r="G57" s="151">
        <f>IFERROR(EDATE($B57,VLOOKUP(C57,[1]dsis!$B$4:$D$149,3,FALSE)),"")</f>
        <v>44005</v>
      </c>
      <c r="H57" s="150" t="str">
        <f t="shared" si="5"/>
        <v/>
      </c>
      <c r="I57" s="150" t="str">
        <f t="shared" si="6"/>
        <v/>
      </c>
      <c r="J57" s="150">
        <f>IF(LEN(E57)=0,0,COUNTIFS([1]ListLot!$F$1:$F$1882,CPPBRIX!E57,[1]ListLot!$F$1:$F$1882,"&lt;&gt;"&amp;ISBLANK([1]ListLot!$F$1:$F$1882)))</f>
        <v>0</v>
      </c>
      <c r="L57" s="128"/>
      <c r="M57" s="129"/>
      <c r="N57" s="142"/>
      <c r="O57" s="131" t="str">
        <f t="shared" si="8"/>
        <v/>
      </c>
      <c r="P57" s="132"/>
      <c r="Q57" s="132"/>
      <c r="R57" s="158"/>
      <c r="S57" s="158"/>
      <c r="T57" s="132"/>
      <c r="U57" s="142"/>
      <c r="V57" s="142"/>
      <c r="W57" s="131" t="str">
        <f t="shared" si="7"/>
        <v/>
      </c>
      <c r="X57" s="167"/>
      <c r="Y57" s="132"/>
      <c r="Z57" s="154"/>
      <c r="AA57" s="154"/>
      <c r="AB57" s="132"/>
      <c r="AC57" s="142"/>
      <c r="AD57" s="129"/>
      <c r="AL57" s="3"/>
      <c r="BA57" s="144">
        <v>44005</v>
      </c>
      <c r="BB57" s="142" t="s">
        <v>85</v>
      </c>
      <c r="BC57" s="142"/>
      <c r="BD57" s="168">
        <v>43579.01666666667</v>
      </c>
      <c r="BE57" s="168">
        <v>43579.023530092592</v>
      </c>
      <c r="BF57" s="142"/>
      <c r="BG57" s="142"/>
      <c r="BH57" s="142"/>
      <c r="BI57" s="144">
        <v>44005</v>
      </c>
      <c r="BJ57" s="142" t="s">
        <v>85</v>
      </c>
      <c r="BK57" s="142"/>
      <c r="BL57" s="168">
        <v>43579.014236111114</v>
      </c>
      <c r="BM57" s="168">
        <v>43579.023020833331</v>
      </c>
      <c r="BN57" s="132"/>
      <c r="BO57" s="142"/>
      <c r="BP57" s="129"/>
      <c r="BQ57" s="166" t="s">
        <v>69</v>
      </c>
      <c r="BR57" s="166">
        <v>2205051</v>
      </c>
      <c r="BS57" s="144">
        <v>43578</v>
      </c>
      <c r="BT57" s="145">
        <v>2.3530092592592592E-2</v>
      </c>
      <c r="BU57" s="145">
        <v>2.3020833333333334E-2</v>
      </c>
      <c r="BV57" s="146">
        <v>43579.023530092592</v>
      </c>
      <c r="BW57" s="146">
        <v>43579.023020833331</v>
      </c>
      <c r="BX57" s="146" t="s">
        <v>73</v>
      </c>
      <c r="BY57" s="146" t="s">
        <v>74</v>
      </c>
      <c r="BZ57" s="147">
        <v>2</v>
      </c>
      <c r="CA57" s="147">
        <v>2</v>
      </c>
      <c r="CB57" s="148">
        <v>1.6666666666666666E-2</v>
      </c>
      <c r="CC57" s="148">
        <v>1.4236111111111111E-2</v>
      </c>
      <c r="CD57" s="149">
        <v>43579.01666666667</v>
      </c>
      <c r="CE57" s="149">
        <v>43579.014236111114</v>
      </c>
    </row>
    <row r="58" spans="1:83" ht="18" customHeight="1">
      <c r="A58" s="150" t="str">
        <f>IF(E58&lt;&gt;"",(ROW(E58)-COUNTBLANK($A$14:A57)-14),IF(AND(E58="",F58&lt;&gt;""),(ROW(F58)-COUNTBLANK($A$14:A57)-14),IF(AND(E58&lt;&gt;"",F58&lt;&gt;""),(ROW(E58)-COUNTBLANK($A$14:A57)-14),"")))</f>
        <v/>
      </c>
      <c r="B58" s="151">
        <f t="shared" si="3"/>
        <v>43578</v>
      </c>
      <c r="C58" s="152" t="str">
        <f t="shared" si="4"/>
        <v>WRP ON THE GO CHOCOLATE 24PX200ML</v>
      </c>
      <c r="D58" s="153" t="str">
        <f>IFERROR(IF(AND(N58&lt;&gt;"",OR(E58&lt;&gt;"",E58&lt;&gt;"-",F58&lt;&gt;"",F58&lt;&gt;"-")),N58,IF(AND(N58="",OR(E58&lt;&gt;"",E58&lt;&gt;"-",F58&lt;&gt;"",F58&lt;&gt;"-")),LOOKUP(2,1/($D$16:D57&lt;&gt;""),$D$16:D57),"")),"")</f>
        <v>G1904250001</v>
      </c>
      <c r="E58" s="153" t="str">
        <f>IF(AND(P58&lt;&gt;"",OR(T58&lt;&gt;"",U58&lt;&gt;"",V58&lt;&gt;"")),P58,IF(AND(P58="",OR(T58&lt;&gt;"",U58&lt;&gt;"",V58&lt;&gt;"")),LOOKUP(2,1/($E$16:E57&lt;&gt;""),$E$16:E57),""))</f>
        <v/>
      </c>
      <c r="F58" s="153" t="str">
        <f>IF(AND(X58&lt;&gt;"",OR(AB58&lt;&gt;"",AC58&lt;&gt;"",AD58&lt;&gt;"")),X58,IF(AND(X58="",OR(AB58&lt;&gt;"",AC58&lt;&gt;"",AD58&lt;&gt;"")),LOOKUP(2,1/($F$16:F57&lt;&gt;""),$F$16:F57),""))</f>
        <v/>
      </c>
      <c r="G58" s="151">
        <f>IFERROR(EDATE($B58,VLOOKUP(C58,[1]dsis!$B$4:$D$149,3,FALSE)),"")</f>
        <v>44005</v>
      </c>
      <c r="H58" s="150" t="str">
        <f t="shared" si="5"/>
        <v/>
      </c>
      <c r="I58" s="150" t="str">
        <f t="shared" si="6"/>
        <v/>
      </c>
      <c r="J58" s="150">
        <f>IF(LEN(E58)=0,0,COUNTIFS([1]ListLot!$F$1:$F$1882,CPPBRIX!E58,[1]ListLot!$F$1:$F$1882,"&lt;&gt;"&amp;ISBLANK([1]ListLot!$F$1:$F$1882)))</f>
        <v>0</v>
      </c>
      <c r="L58" s="128"/>
      <c r="M58" s="129"/>
      <c r="N58" s="142"/>
      <c r="O58" s="131" t="str">
        <f t="shared" si="8"/>
        <v/>
      </c>
      <c r="P58" s="132"/>
      <c r="Q58" s="132"/>
      <c r="R58" s="158"/>
      <c r="S58" s="158"/>
      <c r="T58" s="132"/>
      <c r="U58" s="142"/>
      <c r="V58" s="142"/>
      <c r="W58" s="131" t="str">
        <f t="shared" si="7"/>
        <v/>
      </c>
      <c r="X58" s="167"/>
      <c r="Y58" s="132"/>
      <c r="Z58" s="154"/>
      <c r="AA58" s="154"/>
      <c r="AB58" s="132"/>
      <c r="AC58" s="142"/>
      <c r="AD58" s="129"/>
      <c r="AL58" s="3"/>
      <c r="BA58" s="144">
        <v>44005</v>
      </c>
      <c r="BB58" s="142" t="s">
        <v>85</v>
      </c>
      <c r="BC58" s="142"/>
      <c r="BD58" s="168">
        <v>43579.01666666667</v>
      </c>
      <c r="BE58" s="168">
        <v>43579.023530092592</v>
      </c>
      <c r="BF58" s="142"/>
      <c r="BG58" s="142"/>
      <c r="BH58" s="142"/>
      <c r="BI58" s="144">
        <v>44005</v>
      </c>
      <c r="BJ58" s="142" t="s">
        <v>85</v>
      </c>
      <c r="BK58" s="142"/>
      <c r="BL58" s="168">
        <v>43579.014236111114</v>
      </c>
      <c r="BM58" s="168">
        <v>43579.023020833331</v>
      </c>
      <c r="BN58" s="132"/>
      <c r="BO58" s="142"/>
      <c r="BP58" s="129"/>
      <c r="BQ58" s="166" t="s">
        <v>69</v>
      </c>
      <c r="BR58" s="166">
        <v>2205051</v>
      </c>
      <c r="BS58" s="144">
        <v>43578</v>
      </c>
      <c r="BT58" s="145">
        <v>2.3530092592592592E-2</v>
      </c>
      <c r="BU58" s="145">
        <v>2.3020833333333334E-2</v>
      </c>
      <c r="BV58" s="146">
        <v>43579.023530092592</v>
      </c>
      <c r="BW58" s="146">
        <v>43579.023020833331</v>
      </c>
      <c r="BX58" s="146" t="s">
        <v>73</v>
      </c>
      <c r="BY58" s="146" t="s">
        <v>74</v>
      </c>
      <c r="BZ58" s="147">
        <v>2</v>
      </c>
      <c r="CA58" s="147">
        <v>2</v>
      </c>
      <c r="CB58" s="148">
        <v>1.6666666666666666E-2</v>
      </c>
      <c r="CC58" s="148">
        <v>1.4236111111111111E-2</v>
      </c>
      <c r="CD58" s="149">
        <v>43579.01666666667</v>
      </c>
      <c r="CE58" s="149">
        <v>43579.014236111114</v>
      </c>
    </row>
    <row r="59" spans="1:83" ht="18" customHeight="1">
      <c r="A59" s="150" t="str">
        <f>IF(E59&lt;&gt;"",(ROW(E59)-COUNTBLANK($A$14:A58)-14),IF(AND(E59="",F59&lt;&gt;""),(ROW(F59)-COUNTBLANK($A$14:A58)-14),IF(AND(E59&lt;&gt;"",F59&lt;&gt;""),(ROW(E59)-COUNTBLANK($A$14:A58)-14),"")))</f>
        <v/>
      </c>
      <c r="B59" s="151">
        <f t="shared" si="3"/>
        <v>43578</v>
      </c>
      <c r="C59" s="152" t="str">
        <f t="shared" si="4"/>
        <v>WRP ON THE GO CHOCOLATE 24PX200ML</v>
      </c>
      <c r="D59" s="153" t="str">
        <f>IFERROR(IF(AND(N59&lt;&gt;"",OR(E59&lt;&gt;"",E59&lt;&gt;"-",F59&lt;&gt;"",F59&lt;&gt;"-")),N59,IF(AND(N59="",OR(E59&lt;&gt;"",E59&lt;&gt;"-",F59&lt;&gt;"",F59&lt;&gt;"-")),LOOKUP(2,1/($D$16:D58&lt;&gt;""),$D$16:D58),"")),"")</f>
        <v>G1904250001</v>
      </c>
      <c r="E59" s="153" t="str">
        <f>IF(AND(P59&lt;&gt;"",OR(T59&lt;&gt;"",U59&lt;&gt;"",V59&lt;&gt;"")),P59,IF(AND(P59="",OR(T59&lt;&gt;"",U59&lt;&gt;"",V59&lt;&gt;"")),LOOKUP(2,1/($E$16:E58&lt;&gt;""),$E$16:E58),""))</f>
        <v/>
      </c>
      <c r="F59" s="153" t="str">
        <f>IF(AND(X59&lt;&gt;"",OR(AB59&lt;&gt;"",AC59&lt;&gt;"",AD59&lt;&gt;"")),X59,IF(AND(X59="",OR(AB59&lt;&gt;"",AC59&lt;&gt;"",AD59&lt;&gt;"")),LOOKUP(2,1/($F$16:F58&lt;&gt;""),$F$16:F58),""))</f>
        <v/>
      </c>
      <c r="G59" s="151">
        <f>IFERROR(EDATE($B59,VLOOKUP(C59,[1]dsis!$B$4:$D$149,3,FALSE)),"")</f>
        <v>44005</v>
      </c>
      <c r="H59" s="150" t="str">
        <f t="shared" si="5"/>
        <v/>
      </c>
      <c r="I59" s="150" t="str">
        <f t="shared" si="6"/>
        <v/>
      </c>
      <c r="J59" s="150">
        <f>IF(LEN(E59)=0,0,COUNTIFS([1]ListLot!$F$1:$F$1882,CPPBRIX!E59,[1]ListLot!$F$1:$F$1882,"&lt;&gt;"&amp;ISBLANK([1]ListLot!$F$1:$F$1882)))</f>
        <v>0</v>
      </c>
      <c r="L59" s="128"/>
      <c r="M59" s="129"/>
      <c r="N59" s="142"/>
      <c r="O59" s="131" t="str">
        <f t="shared" si="8"/>
        <v/>
      </c>
      <c r="P59" s="132"/>
      <c r="Q59" s="132"/>
      <c r="R59" s="158"/>
      <c r="S59" s="158"/>
      <c r="T59" s="132"/>
      <c r="U59" s="142"/>
      <c r="V59" s="142"/>
      <c r="W59" s="131" t="str">
        <f t="shared" si="7"/>
        <v/>
      </c>
      <c r="X59" s="142"/>
      <c r="Y59" s="142"/>
      <c r="Z59" s="154"/>
      <c r="AA59" s="135"/>
      <c r="AB59" s="174"/>
      <c r="AC59" s="142"/>
      <c r="AD59" s="129"/>
      <c r="AL59" s="3"/>
      <c r="BA59" s="144">
        <v>44005</v>
      </c>
      <c r="BB59" s="142" t="s">
        <v>85</v>
      </c>
      <c r="BC59" s="142"/>
      <c r="BD59" s="168">
        <v>43579.01666666667</v>
      </c>
      <c r="BE59" s="168">
        <v>43579.023530092592</v>
      </c>
      <c r="BF59" s="142"/>
      <c r="BG59" s="142"/>
      <c r="BH59" s="142"/>
      <c r="BI59" s="144">
        <v>44005</v>
      </c>
      <c r="BJ59" s="142" t="s">
        <v>85</v>
      </c>
      <c r="BK59" s="142"/>
      <c r="BL59" s="168">
        <v>43579.014236111114</v>
      </c>
      <c r="BM59" s="168">
        <v>43579.023020833331</v>
      </c>
      <c r="BN59" s="132"/>
      <c r="BO59" s="142"/>
      <c r="BP59" s="129"/>
      <c r="BQ59" s="166" t="s">
        <v>69</v>
      </c>
      <c r="BR59" s="166">
        <v>2205051</v>
      </c>
      <c r="BS59" s="144">
        <v>43578</v>
      </c>
      <c r="BT59" s="145">
        <v>2.3530092592592592E-2</v>
      </c>
      <c r="BU59" s="145">
        <v>2.3020833333333334E-2</v>
      </c>
      <c r="BV59" s="146">
        <v>43579.023530092592</v>
      </c>
      <c r="BW59" s="146">
        <v>43579.023020833331</v>
      </c>
      <c r="BX59" s="146" t="s">
        <v>73</v>
      </c>
      <c r="BY59" s="146" t="s">
        <v>74</v>
      </c>
      <c r="BZ59" s="147">
        <v>2</v>
      </c>
      <c r="CA59" s="147">
        <v>2</v>
      </c>
      <c r="CB59" s="148">
        <v>1.6666666666666666E-2</v>
      </c>
      <c r="CC59" s="148">
        <v>1.4236111111111111E-2</v>
      </c>
      <c r="CD59" s="149">
        <v>43579.01666666667</v>
      </c>
      <c r="CE59" s="149">
        <v>43579.014236111114</v>
      </c>
    </row>
    <row r="60" spans="1:83" ht="18" customHeight="1">
      <c r="A60" s="150" t="str">
        <f>IF(E60&lt;&gt;"",(ROW(E60)-COUNTBLANK($A$14:A59)-14),IF(AND(E60="",F60&lt;&gt;""),(ROW(F60)-COUNTBLANK($A$14:A59)-14),IF(AND(E60&lt;&gt;"",F60&lt;&gt;""),(ROW(E60)-COUNTBLANK($A$14:A59)-14),"")))</f>
        <v/>
      </c>
      <c r="B60" s="151">
        <f t="shared" si="3"/>
        <v>43578</v>
      </c>
      <c r="C60" s="152" t="str">
        <f t="shared" si="4"/>
        <v>WRP ON THE GO CHOCOLATE 24PX200ML</v>
      </c>
      <c r="D60" s="153" t="str">
        <f>IFERROR(IF(AND(N60&lt;&gt;"",OR(E60&lt;&gt;"",E60&lt;&gt;"-",F60&lt;&gt;"",F60&lt;&gt;"-")),N60,IF(AND(N60="",OR(E60&lt;&gt;"",E60&lt;&gt;"-",F60&lt;&gt;"",F60&lt;&gt;"-")),LOOKUP(2,1/($D$16:D59&lt;&gt;""),$D$16:D59),"")),"")</f>
        <v>G1904250001</v>
      </c>
      <c r="E60" s="153" t="str">
        <f>IF(AND(P60&lt;&gt;"",OR(T60&lt;&gt;"",U60&lt;&gt;"",V60&lt;&gt;"")),P60,IF(AND(P60="",OR(T60&lt;&gt;"",U60&lt;&gt;"",V60&lt;&gt;"")),LOOKUP(2,1/($E$16:E59&lt;&gt;""),$E$16:E59),""))</f>
        <v/>
      </c>
      <c r="F60" s="153" t="str">
        <f>IF(AND(X60&lt;&gt;"",OR(AB60&lt;&gt;"",AC60&lt;&gt;"",AD60&lt;&gt;"")),X60,IF(AND(X60="",OR(AB60&lt;&gt;"",AC60&lt;&gt;"",AD60&lt;&gt;"")),LOOKUP(2,1/($F$16:F59&lt;&gt;""),$F$16:F59),""))</f>
        <v/>
      </c>
      <c r="G60" s="151">
        <f>IFERROR(EDATE($B60,VLOOKUP(C60,[1]dsis!$B$4:$D$149,3,FALSE)),"")</f>
        <v>44005</v>
      </c>
      <c r="H60" s="150" t="str">
        <f t="shared" si="5"/>
        <v/>
      </c>
      <c r="I60" s="150" t="str">
        <f t="shared" si="6"/>
        <v/>
      </c>
      <c r="J60" s="150">
        <f>IF(LEN(E60)=0,0,COUNTIFS([1]ListLot!$F$1:$F$1882,CPPBRIX!E60,[1]ListLot!$F$1:$F$1882,"&lt;&gt;"&amp;ISBLANK([1]ListLot!$F$1:$F$1882)))</f>
        <v>0</v>
      </c>
      <c r="L60" s="128"/>
      <c r="M60" s="129"/>
      <c r="N60" s="142"/>
      <c r="O60" s="131" t="str">
        <f t="shared" si="8"/>
        <v/>
      </c>
      <c r="P60" s="142"/>
      <c r="Q60" s="132"/>
      <c r="R60" s="158"/>
      <c r="S60" s="135"/>
      <c r="T60" s="132"/>
      <c r="U60" s="142"/>
      <c r="V60" s="142"/>
      <c r="W60" s="131" t="str">
        <f t="shared" si="7"/>
        <v/>
      </c>
      <c r="X60" s="142"/>
      <c r="Y60" s="142"/>
      <c r="Z60" s="135"/>
      <c r="AA60" s="135"/>
      <c r="AB60" s="174"/>
      <c r="AC60" s="142"/>
      <c r="AD60" s="129"/>
      <c r="AL60" s="3"/>
      <c r="BA60" s="144">
        <v>44005</v>
      </c>
      <c r="BB60" s="142" t="s">
        <v>85</v>
      </c>
      <c r="BC60" s="142"/>
      <c r="BD60" s="168">
        <v>43579.01666666667</v>
      </c>
      <c r="BE60" s="168">
        <v>43579.023530092592</v>
      </c>
      <c r="BF60" s="142"/>
      <c r="BG60" s="142"/>
      <c r="BH60" s="142"/>
      <c r="BI60" s="144">
        <v>44005</v>
      </c>
      <c r="BJ60" s="142" t="s">
        <v>85</v>
      </c>
      <c r="BK60" s="142"/>
      <c r="BL60" s="168">
        <v>43579.014236111114</v>
      </c>
      <c r="BM60" s="168">
        <v>43579.023020833331</v>
      </c>
      <c r="BN60" s="132"/>
      <c r="BO60" s="142"/>
      <c r="BP60" s="129"/>
      <c r="BQ60" s="166" t="s">
        <v>69</v>
      </c>
      <c r="BR60" s="166">
        <v>2205051</v>
      </c>
      <c r="BS60" s="144">
        <v>43578</v>
      </c>
      <c r="BT60" s="145">
        <v>2.3530092592592592E-2</v>
      </c>
      <c r="BU60" s="145">
        <v>2.3020833333333334E-2</v>
      </c>
      <c r="BV60" s="146">
        <v>43579.023530092592</v>
      </c>
      <c r="BW60" s="146">
        <v>43579.023020833331</v>
      </c>
      <c r="BX60" s="146" t="s">
        <v>73</v>
      </c>
      <c r="BY60" s="146" t="s">
        <v>74</v>
      </c>
      <c r="BZ60" s="147">
        <v>2</v>
      </c>
      <c r="CA60" s="147">
        <v>2</v>
      </c>
      <c r="CB60" s="148">
        <v>1.6666666666666666E-2</v>
      </c>
      <c r="CC60" s="148">
        <v>1.4236111111111111E-2</v>
      </c>
      <c r="CD60" s="149">
        <v>43579.01666666667</v>
      </c>
      <c r="CE60" s="149">
        <v>43579.014236111114</v>
      </c>
    </row>
    <row r="61" spans="1:83" ht="18" customHeight="1">
      <c r="A61" s="150" t="str">
        <f>IF(E61&lt;&gt;"",(ROW(E61)-COUNTBLANK($A$14:A60)-14),IF(AND(E61="",F61&lt;&gt;""),(ROW(F61)-COUNTBLANK($A$14:A60)-14),IF(AND(E61&lt;&gt;"",F61&lt;&gt;""),(ROW(E61)-COUNTBLANK($A$14:A60)-14),"")))</f>
        <v/>
      </c>
      <c r="B61" s="151">
        <f t="shared" si="3"/>
        <v>43578</v>
      </c>
      <c r="C61" s="152" t="str">
        <f t="shared" si="4"/>
        <v>WRP ON THE GO CHOCOLATE 24PX200ML</v>
      </c>
      <c r="D61" s="153" t="str">
        <f>IFERROR(IF(AND(N61&lt;&gt;"",OR(E61&lt;&gt;"",E61&lt;&gt;"-",F61&lt;&gt;"",F61&lt;&gt;"-")),N61,IF(AND(N61="",OR(E61&lt;&gt;"",E61&lt;&gt;"-",F61&lt;&gt;"",F61&lt;&gt;"-")),LOOKUP(2,1/($D$16:D60&lt;&gt;""),$D$16:D60),"")),"")</f>
        <v>G1904250001</v>
      </c>
      <c r="E61" s="153" t="str">
        <f>IF(AND(P61&lt;&gt;"",OR(T61&lt;&gt;"",U61&lt;&gt;"",V61&lt;&gt;"")),P61,IF(AND(P61="",OR(T61&lt;&gt;"",U61&lt;&gt;"",V61&lt;&gt;"")),LOOKUP(2,1/($E$16:E60&lt;&gt;""),$E$16:E60),""))</f>
        <v/>
      </c>
      <c r="F61" s="153" t="str">
        <f>IF(AND(X61&lt;&gt;"",OR(AB61&lt;&gt;"",AC61&lt;&gt;"",AD61&lt;&gt;"")),X61,IF(AND(X61="",OR(AB61&lt;&gt;"",AC61&lt;&gt;"",AD61&lt;&gt;"")),LOOKUP(2,1/($F$16:F60&lt;&gt;""),$F$16:F60),""))</f>
        <v/>
      </c>
      <c r="G61" s="151">
        <f>IFERROR(EDATE($B61,VLOOKUP(C61,[1]dsis!$B$4:$D$149,3,FALSE)),"")</f>
        <v>44005</v>
      </c>
      <c r="H61" s="150" t="str">
        <f t="shared" si="5"/>
        <v/>
      </c>
      <c r="I61" s="150" t="str">
        <f t="shared" si="6"/>
        <v/>
      </c>
      <c r="J61" s="150">
        <f>IF(LEN(E61)=0,0,COUNTIFS([1]ListLot!$F$1:$F$1882,CPPBRIX!E61,[1]ListLot!$F$1:$F$1882,"&lt;&gt;"&amp;ISBLANK([1]ListLot!$F$1:$F$1882)))</f>
        <v>0</v>
      </c>
      <c r="L61" s="128"/>
      <c r="M61" s="129"/>
      <c r="N61" s="142"/>
      <c r="O61" s="131" t="str">
        <f t="shared" si="8"/>
        <v/>
      </c>
      <c r="P61" s="142"/>
      <c r="Q61" s="132"/>
      <c r="R61" s="135"/>
      <c r="S61" s="135"/>
      <c r="T61" s="132"/>
      <c r="U61" s="142"/>
      <c r="V61" s="142"/>
      <c r="W61" s="131" t="str">
        <f t="shared" si="7"/>
        <v/>
      </c>
      <c r="X61" s="142"/>
      <c r="Y61" s="142"/>
      <c r="Z61" s="135"/>
      <c r="AA61" s="135"/>
      <c r="AB61" s="174"/>
      <c r="AC61" s="142"/>
      <c r="AD61" s="129"/>
      <c r="AL61" s="3"/>
      <c r="BA61" s="144">
        <v>44005</v>
      </c>
      <c r="BB61" s="142" t="s">
        <v>85</v>
      </c>
      <c r="BC61" s="142"/>
      <c r="BD61" s="168">
        <v>43579.01666666667</v>
      </c>
      <c r="BE61" s="168">
        <v>43579.023530092592</v>
      </c>
      <c r="BF61" s="142"/>
      <c r="BG61" s="142"/>
      <c r="BH61" s="142"/>
      <c r="BI61" s="144">
        <v>44005</v>
      </c>
      <c r="BJ61" s="142" t="s">
        <v>85</v>
      </c>
      <c r="BK61" s="142"/>
      <c r="BL61" s="168">
        <v>43579.014236111114</v>
      </c>
      <c r="BM61" s="168">
        <v>43579.023020833331</v>
      </c>
      <c r="BN61" s="132"/>
      <c r="BO61" s="142"/>
      <c r="BP61" s="129"/>
      <c r="BQ61" s="166" t="s">
        <v>69</v>
      </c>
      <c r="BR61" s="166">
        <v>2205051</v>
      </c>
      <c r="BS61" s="144">
        <v>43578</v>
      </c>
      <c r="BT61" s="145">
        <v>2.3530092592592592E-2</v>
      </c>
      <c r="BU61" s="145">
        <v>2.3020833333333334E-2</v>
      </c>
      <c r="BV61" s="146">
        <v>43579.023530092592</v>
      </c>
      <c r="BW61" s="146">
        <v>43579.023020833331</v>
      </c>
      <c r="BX61" s="146" t="s">
        <v>73</v>
      </c>
      <c r="BY61" s="146" t="s">
        <v>74</v>
      </c>
      <c r="BZ61" s="147">
        <v>2</v>
      </c>
      <c r="CA61" s="147">
        <v>2</v>
      </c>
      <c r="CB61" s="148">
        <v>1.6666666666666666E-2</v>
      </c>
      <c r="CC61" s="148">
        <v>1.4236111111111111E-2</v>
      </c>
      <c r="CD61" s="149">
        <v>43579.01666666667</v>
      </c>
      <c r="CE61" s="149">
        <v>43579.014236111114</v>
      </c>
    </row>
    <row r="62" spans="1:83" ht="18" customHeight="1">
      <c r="A62" s="150" t="str">
        <f>IF(E62&lt;&gt;"",(ROW(E62)-COUNTBLANK($A$14:A61)-14),IF(AND(E62="",F62&lt;&gt;""),(ROW(F62)-COUNTBLANK($A$14:A61)-14),IF(AND(E62&lt;&gt;"",F62&lt;&gt;""),(ROW(E62)-COUNTBLANK($A$14:A61)-14),"")))</f>
        <v/>
      </c>
      <c r="B62" s="151">
        <f t="shared" si="3"/>
        <v>43578</v>
      </c>
      <c r="C62" s="152" t="str">
        <f t="shared" si="4"/>
        <v>WRP ON THE GO CHOCOLATE 24PX200ML</v>
      </c>
      <c r="D62" s="153" t="str">
        <f>IFERROR(IF(AND(N62&lt;&gt;"",OR(E62&lt;&gt;"",E62&lt;&gt;"-",F62&lt;&gt;"",F62&lt;&gt;"-")),N62,IF(AND(N62="",OR(E62&lt;&gt;"",E62&lt;&gt;"-",F62&lt;&gt;"",F62&lt;&gt;"-")),LOOKUP(2,1/($D$16:D61&lt;&gt;""),$D$16:D61),"")),"")</f>
        <v>G1904250001</v>
      </c>
      <c r="E62" s="153" t="str">
        <f>IF(AND(P62&lt;&gt;"",OR(T62&lt;&gt;"",U62&lt;&gt;"",V62&lt;&gt;"")),P62,IF(AND(P62="",OR(T62&lt;&gt;"",U62&lt;&gt;"",V62&lt;&gt;"")),LOOKUP(2,1/($E$16:E61&lt;&gt;""),$E$16:E61),""))</f>
        <v/>
      </c>
      <c r="F62" s="153" t="str">
        <f>IF(AND(X62&lt;&gt;"",OR(AB62&lt;&gt;"",AC62&lt;&gt;"",AD62&lt;&gt;"")),X62,IF(AND(X62="",OR(AB62&lt;&gt;"",AC62&lt;&gt;"",AD62&lt;&gt;"")),LOOKUP(2,1/($F$16:F61&lt;&gt;""),$F$16:F61),""))</f>
        <v/>
      </c>
      <c r="G62" s="151">
        <f>IFERROR(EDATE($B62,VLOOKUP(C62,[1]dsis!$B$4:$D$149,3,FALSE)),"")</f>
        <v>44005</v>
      </c>
      <c r="H62" s="150" t="str">
        <f t="shared" si="5"/>
        <v/>
      </c>
      <c r="I62" s="150" t="str">
        <f t="shared" si="6"/>
        <v/>
      </c>
      <c r="J62" s="150">
        <f>IF(LEN(E62)=0,0,COUNTIFS([1]ListLot!$F$1:$F$1882,CPPBRIX!E62,[1]ListLot!$F$1:$F$1882,"&lt;&gt;"&amp;ISBLANK([1]ListLot!$F$1:$F$1882)))</f>
        <v>0</v>
      </c>
      <c r="L62" s="128"/>
      <c r="M62" s="129"/>
      <c r="N62" s="142"/>
      <c r="O62" s="131" t="str">
        <f t="shared" si="8"/>
        <v/>
      </c>
      <c r="P62" s="142"/>
      <c r="Q62" s="132"/>
      <c r="R62" s="135"/>
      <c r="S62" s="175"/>
      <c r="T62" s="132"/>
      <c r="U62" s="135"/>
      <c r="V62" s="132"/>
      <c r="W62" s="131" t="str">
        <f t="shared" si="7"/>
        <v/>
      </c>
      <c r="X62" s="142"/>
      <c r="Y62" s="142"/>
      <c r="Z62" s="135"/>
      <c r="AA62" s="135"/>
      <c r="AB62" s="174"/>
      <c r="AC62" s="142"/>
      <c r="AD62" s="129"/>
      <c r="AL62" s="3"/>
      <c r="BA62" s="144">
        <v>44005</v>
      </c>
      <c r="BB62" s="142" t="s">
        <v>85</v>
      </c>
      <c r="BC62" s="142"/>
      <c r="BD62" s="168">
        <v>43579.01666666667</v>
      </c>
      <c r="BE62" s="168">
        <v>43579.023530092592</v>
      </c>
      <c r="BF62" s="142"/>
      <c r="BG62" s="142"/>
      <c r="BH62" s="142"/>
      <c r="BI62" s="144">
        <v>44005</v>
      </c>
      <c r="BJ62" s="142" t="s">
        <v>85</v>
      </c>
      <c r="BK62" s="142"/>
      <c r="BL62" s="168">
        <v>43579.014236111114</v>
      </c>
      <c r="BM62" s="168">
        <v>43579.023020833331</v>
      </c>
      <c r="BN62" s="132"/>
      <c r="BO62" s="142"/>
      <c r="BP62" s="129"/>
      <c r="BQ62" s="166" t="s">
        <v>69</v>
      </c>
      <c r="BR62" s="166">
        <v>2205051</v>
      </c>
      <c r="BS62" s="144">
        <v>43578</v>
      </c>
      <c r="BT62" s="145">
        <v>2.3530092592592592E-2</v>
      </c>
      <c r="BU62" s="145">
        <v>2.3020833333333334E-2</v>
      </c>
      <c r="BV62" s="146">
        <v>43579.023530092592</v>
      </c>
      <c r="BW62" s="146">
        <v>43579.023020833331</v>
      </c>
      <c r="BX62" s="146" t="s">
        <v>73</v>
      </c>
      <c r="BY62" s="146" t="s">
        <v>74</v>
      </c>
      <c r="BZ62" s="147">
        <v>2</v>
      </c>
      <c r="CA62" s="147">
        <v>2</v>
      </c>
      <c r="CB62" s="148">
        <v>1.6666666666666666E-2</v>
      </c>
      <c r="CC62" s="148">
        <v>1.4236111111111111E-2</v>
      </c>
      <c r="CD62" s="149">
        <v>43579.01666666667</v>
      </c>
      <c r="CE62" s="149">
        <v>43579.014236111114</v>
      </c>
    </row>
    <row r="63" spans="1:83" ht="18" customHeight="1">
      <c r="A63" s="150" t="str">
        <f>IF(E63&lt;&gt;"",(ROW(E63)-COUNTBLANK($A$14:A62)-14),IF(AND(E63="",F63&lt;&gt;""),(ROW(F63)-COUNTBLANK($A$14:A62)-14),IF(AND(E63&lt;&gt;"",F63&lt;&gt;""),(ROW(E63)-COUNTBLANK($A$14:A62)-14),"")))</f>
        <v/>
      </c>
      <c r="B63" s="151">
        <f t="shared" si="3"/>
        <v>43578</v>
      </c>
      <c r="C63" s="152" t="str">
        <f t="shared" si="4"/>
        <v>WRP ON THE GO CHOCOLATE 24PX200ML</v>
      </c>
      <c r="D63" s="153" t="str">
        <f>IFERROR(IF(AND(N63&lt;&gt;"",OR(E63&lt;&gt;"",E63&lt;&gt;"-",F63&lt;&gt;"",F63&lt;&gt;"-")),N63,IF(AND(N63="",OR(E63&lt;&gt;"",E63&lt;&gt;"-",F63&lt;&gt;"",F63&lt;&gt;"-")),LOOKUP(2,1/($D$16:D62&lt;&gt;""),$D$16:D62),"")),"")</f>
        <v>G1904250001</v>
      </c>
      <c r="E63" s="153" t="str">
        <f>IF(AND(P63&lt;&gt;"",OR(T63&lt;&gt;"",U63&lt;&gt;"",V63&lt;&gt;"")),P63,IF(AND(P63="",OR(T63&lt;&gt;"",U63&lt;&gt;"",V63&lt;&gt;"")),LOOKUP(2,1/($E$16:E62&lt;&gt;""),$E$16:E62),""))</f>
        <v/>
      </c>
      <c r="F63" s="153" t="str">
        <f>IF(AND(X63&lt;&gt;"",OR(AB63&lt;&gt;"",AC63&lt;&gt;"",AD63&lt;&gt;"")),X63,IF(AND(X63="",OR(AB63&lt;&gt;"",AC63&lt;&gt;"",AD63&lt;&gt;"")),LOOKUP(2,1/($F$16:F62&lt;&gt;""),$F$16:F62),""))</f>
        <v/>
      </c>
      <c r="G63" s="151">
        <f>IFERROR(EDATE($B63,VLOOKUP(C63,[1]dsis!$B$4:$D$149,3,FALSE)),"")</f>
        <v>44005</v>
      </c>
      <c r="H63" s="150" t="str">
        <f t="shared" si="5"/>
        <v/>
      </c>
      <c r="I63" s="150" t="str">
        <f t="shared" si="6"/>
        <v/>
      </c>
      <c r="J63" s="150">
        <f>IF(LEN(E63)=0,0,COUNTIFS([1]ListLot!$F$1:$F$1882,CPPBRIX!E63,[1]ListLot!$F$1:$F$1882,"&lt;&gt;"&amp;ISBLANK([1]ListLot!$F$1:$F$1882)))</f>
        <v>0</v>
      </c>
      <c r="L63" s="128"/>
      <c r="M63" s="129"/>
      <c r="N63" s="142"/>
      <c r="O63" s="131" t="str">
        <f t="shared" si="8"/>
        <v/>
      </c>
      <c r="P63" s="142"/>
      <c r="Q63" s="132"/>
      <c r="R63" s="175"/>
      <c r="S63" s="175"/>
      <c r="T63" s="132"/>
      <c r="U63" s="135"/>
      <c r="V63" s="132"/>
      <c r="W63" s="131" t="str">
        <f t="shared" si="7"/>
        <v/>
      </c>
      <c r="X63" s="142"/>
      <c r="Y63" s="142"/>
      <c r="Z63" s="135"/>
      <c r="AA63" s="135"/>
      <c r="AB63" s="174"/>
      <c r="AC63" s="142"/>
      <c r="AD63" s="129"/>
      <c r="AL63" s="3"/>
      <c r="BA63" s="144">
        <v>44005</v>
      </c>
      <c r="BB63" s="142" t="s">
        <v>85</v>
      </c>
      <c r="BC63" s="142"/>
      <c r="BD63" s="168">
        <v>43579.01666666667</v>
      </c>
      <c r="BE63" s="168">
        <v>43579.023530092592</v>
      </c>
      <c r="BF63" s="142"/>
      <c r="BG63" s="142"/>
      <c r="BH63" s="142"/>
      <c r="BI63" s="144">
        <v>44005</v>
      </c>
      <c r="BJ63" s="142" t="s">
        <v>85</v>
      </c>
      <c r="BK63" s="142"/>
      <c r="BL63" s="168">
        <v>43579.014236111114</v>
      </c>
      <c r="BM63" s="168">
        <v>43579.023020833331</v>
      </c>
      <c r="BN63" s="132"/>
      <c r="BO63" s="142"/>
      <c r="BP63" s="129"/>
      <c r="BQ63" s="166" t="s">
        <v>69</v>
      </c>
      <c r="BR63" s="166">
        <v>2205051</v>
      </c>
      <c r="BS63" s="144">
        <v>43578</v>
      </c>
      <c r="BT63" s="145">
        <v>2.3530092592592592E-2</v>
      </c>
      <c r="BU63" s="145">
        <v>2.3020833333333334E-2</v>
      </c>
      <c r="BV63" s="146">
        <v>43579.023530092592</v>
      </c>
      <c r="BW63" s="146">
        <v>43579.023020833331</v>
      </c>
      <c r="BX63" s="146" t="s">
        <v>73</v>
      </c>
      <c r="BY63" s="146" t="s">
        <v>74</v>
      </c>
      <c r="BZ63" s="147">
        <v>2</v>
      </c>
      <c r="CA63" s="147">
        <v>2</v>
      </c>
      <c r="CB63" s="148">
        <v>1.6666666666666666E-2</v>
      </c>
      <c r="CC63" s="148">
        <v>1.4236111111111111E-2</v>
      </c>
      <c r="CD63" s="149">
        <v>43579.01666666667</v>
      </c>
      <c r="CE63" s="149">
        <v>43579.014236111114</v>
      </c>
    </row>
    <row r="64" spans="1:83" ht="18" customHeight="1">
      <c r="A64" s="150" t="str">
        <f>IF(E64&lt;&gt;"",(ROW(E64)-COUNTBLANK($A$14:A63)-14),IF(AND(E64="",F64&lt;&gt;""),(ROW(F64)-COUNTBLANK($A$14:A63)-14),IF(AND(E64&lt;&gt;"",F64&lt;&gt;""),(ROW(E64)-COUNTBLANK($A$14:A63)-14),"")))</f>
        <v/>
      </c>
      <c r="B64" s="151">
        <f t="shared" si="3"/>
        <v>43578</v>
      </c>
      <c r="C64" s="152" t="str">
        <f t="shared" si="4"/>
        <v>WRP ON THE GO CHOCOLATE 24PX200ML</v>
      </c>
      <c r="D64" s="153" t="str">
        <f>IFERROR(IF(AND(N64&lt;&gt;"",OR(E64&lt;&gt;"",E64&lt;&gt;"-",F64&lt;&gt;"",F64&lt;&gt;"-")),N64,IF(AND(N64="",OR(E64&lt;&gt;"",E64&lt;&gt;"-",F64&lt;&gt;"",F64&lt;&gt;"-")),LOOKUP(2,1/($D$16:D63&lt;&gt;""),$D$16:D63),"")),"")</f>
        <v>G1904250001</v>
      </c>
      <c r="E64" s="153" t="str">
        <f>IF(AND(P64&lt;&gt;"",OR(T64&lt;&gt;"",U64&lt;&gt;"",V64&lt;&gt;"")),P64,IF(AND(P64="",OR(T64&lt;&gt;"",U64&lt;&gt;"",V64&lt;&gt;"")),LOOKUP(2,1/($E$16:E63&lt;&gt;""),$E$16:E63),""))</f>
        <v/>
      </c>
      <c r="F64" s="153" t="str">
        <f>IF(AND(X64&lt;&gt;"",OR(AB64&lt;&gt;"",AC64&lt;&gt;"",AD64&lt;&gt;"")),X64,IF(AND(X64="",OR(AB64&lt;&gt;"",AC64&lt;&gt;"",AD64&lt;&gt;"")),LOOKUP(2,1/($F$16:F63&lt;&gt;""),$F$16:F63),""))</f>
        <v/>
      </c>
      <c r="G64" s="151">
        <f>IFERROR(EDATE($B64,VLOOKUP(C64,[1]dsis!$B$4:$D$149,3,FALSE)),"")</f>
        <v>44005</v>
      </c>
      <c r="H64" s="150" t="str">
        <f t="shared" si="5"/>
        <v/>
      </c>
      <c r="I64" s="150" t="str">
        <f t="shared" si="6"/>
        <v/>
      </c>
      <c r="J64" s="150">
        <f>IF(LEN(E64)=0,0,COUNTIFS([1]ListLot!$F$1:$F$1882,CPPBRIX!E64,[1]ListLot!$F$1:$F$1882,"&lt;&gt;"&amp;ISBLANK([1]ListLot!$F$1:$F$1882)))</f>
        <v>0</v>
      </c>
      <c r="L64" s="128"/>
      <c r="M64" s="129"/>
      <c r="N64" s="142"/>
      <c r="O64" s="131" t="str">
        <f t="shared" si="8"/>
        <v/>
      </c>
      <c r="P64" s="142"/>
      <c r="Q64" s="132"/>
      <c r="R64" s="175"/>
      <c r="S64" s="175"/>
      <c r="T64" s="132"/>
      <c r="U64" s="135"/>
      <c r="V64" s="132"/>
      <c r="W64" s="131" t="str">
        <f t="shared" si="7"/>
        <v/>
      </c>
      <c r="X64" s="142"/>
      <c r="Y64" s="142"/>
      <c r="Z64" s="135"/>
      <c r="AA64" s="135"/>
      <c r="AB64" s="174"/>
      <c r="AC64" s="142"/>
      <c r="AD64" s="129"/>
      <c r="AL64" s="3"/>
      <c r="BA64" s="144">
        <v>44005</v>
      </c>
      <c r="BB64" s="142" t="s">
        <v>85</v>
      </c>
      <c r="BC64" s="142"/>
      <c r="BD64" s="168">
        <v>43579.01666666667</v>
      </c>
      <c r="BE64" s="168">
        <v>43579.023530092592</v>
      </c>
      <c r="BF64" s="142"/>
      <c r="BG64" s="142"/>
      <c r="BH64" s="142"/>
      <c r="BI64" s="144">
        <v>44005</v>
      </c>
      <c r="BJ64" s="142" t="s">
        <v>85</v>
      </c>
      <c r="BK64" s="142"/>
      <c r="BL64" s="168">
        <v>43579.014236111114</v>
      </c>
      <c r="BM64" s="168">
        <v>43579.023020833331</v>
      </c>
      <c r="BN64" s="132"/>
      <c r="BO64" s="142"/>
      <c r="BP64" s="129"/>
      <c r="BQ64" s="166" t="s">
        <v>69</v>
      </c>
      <c r="BR64" s="166">
        <v>2205051</v>
      </c>
      <c r="BS64" s="144">
        <v>43578</v>
      </c>
      <c r="BT64" s="145">
        <v>2.3530092592592592E-2</v>
      </c>
      <c r="BU64" s="145">
        <v>2.3020833333333334E-2</v>
      </c>
      <c r="BV64" s="146">
        <v>43579.023530092592</v>
      </c>
      <c r="BW64" s="146">
        <v>43579.023020833331</v>
      </c>
      <c r="BX64" s="146" t="s">
        <v>73</v>
      </c>
      <c r="BY64" s="146" t="s">
        <v>74</v>
      </c>
      <c r="BZ64" s="147">
        <v>2</v>
      </c>
      <c r="CA64" s="147">
        <v>2</v>
      </c>
      <c r="CB64" s="148">
        <v>1.6666666666666666E-2</v>
      </c>
      <c r="CC64" s="148">
        <v>1.4236111111111111E-2</v>
      </c>
      <c r="CD64" s="149">
        <v>43579.01666666667</v>
      </c>
      <c r="CE64" s="149">
        <v>43579.014236111114</v>
      </c>
    </row>
    <row r="65" spans="1:83" ht="18" customHeight="1">
      <c r="A65" s="150" t="str">
        <f>IF(E65&lt;&gt;"",(ROW(E65)-COUNTBLANK($A$14:A64)-14),IF(AND(E65="",F65&lt;&gt;""),(ROW(F65)-COUNTBLANK($A$14:A64)-14),IF(AND(E65&lt;&gt;"",F65&lt;&gt;""),(ROW(E65)-COUNTBLANK($A$14:A64)-14),"")))</f>
        <v/>
      </c>
      <c r="B65" s="151">
        <f t="shared" si="3"/>
        <v>43578</v>
      </c>
      <c r="C65" s="152" t="str">
        <f t="shared" si="4"/>
        <v>WRP ON THE GO CHOCOLATE 24PX200ML</v>
      </c>
      <c r="D65" s="153" t="str">
        <f>IFERROR(IF(AND(N65&lt;&gt;"",OR(E65&lt;&gt;"",E65&lt;&gt;"-",F65&lt;&gt;"",F65&lt;&gt;"-")),N65,IF(AND(N65="",OR(E65&lt;&gt;"",E65&lt;&gt;"-",F65&lt;&gt;"",F65&lt;&gt;"-")),LOOKUP(2,1/($D$16:D64&lt;&gt;""),$D$16:D64),"")),"")</f>
        <v>G1904250001</v>
      </c>
      <c r="E65" s="153" t="str">
        <f>IF(AND(P65&lt;&gt;"",OR(T65&lt;&gt;"",U65&lt;&gt;"",V65&lt;&gt;"")),P65,IF(AND(P65="",OR(T65&lt;&gt;"",U65&lt;&gt;"",V65&lt;&gt;"")),LOOKUP(2,1/($E$16:E64&lt;&gt;""),$E$16:E64),""))</f>
        <v/>
      </c>
      <c r="F65" s="153" t="str">
        <f>IF(AND(X65&lt;&gt;"",OR(AB65&lt;&gt;"",AC65&lt;&gt;"",AD65&lt;&gt;"")),X65,IF(AND(X65="",OR(AB65&lt;&gt;"",AC65&lt;&gt;"",AD65&lt;&gt;"")),LOOKUP(2,1/($F$16:F64&lt;&gt;""),$F$16:F64),""))</f>
        <v/>
      </c>
      <c r="G65" s="151">
        <f>IFERROR(EDATE($B65,VLOOKUP(C65,[1]dsis!$B$4:$D$149,3,FALSE)),"")</f>
        <v>44005</v>
      </c>
      <c r="H65" s="150" t="str">
        <f t="shared" si="5"/>
        <v/>
      </c>
      <c r="I65" s="150" t="str">
        <f t="shared" si="6"/>
        <v/>
      </c>
      <c r="J65" s="150">
        <f>IF(LEN(E65)=0,0,COUNTIFS([1]ListLot!$F$1:$F$1882,CPPBRIX!E65,[1]ListLot!$F$1:$F$1882,"&lt;&gt;"&amp;ISBLANK([1]ListLot!$F$1:$F$1882)))</f>
        <v>0</v>
      </c>
      <c r="L65" s="128"/>
      <c r="M65" s="129"/>
      <c r="N65" s="142"/>
      <c r="O65" s="131" t="str">
        <f t="shared" si="8"/>
        <v/>
      </c>
      <c r="P65" s="142"/>
      <c r="Q65" s="132"/>
      <c r="R65" s="175"/>
      <c r="S65" s="175"/>
      <c r="T65" s="132"/>
      <c r="U65" s="135"/>
      <c r="V65" s="132"/>
      <c r="W65" s="131" t="str">
        <f t="shared" si="7"/>
        <v/>
      </c>
      <c r="X65" s="142"/>
      <c r="Y65" s="142"/>
      <c r="Z65" s="135"/>
      <c r="AA65" s="135"/>
      <c r="AB65" s="132"/>
      <c r="AC65" s="142"/>
      <c r="AD65" s="129"/>
      <c r="AL65" s="3"/>
      <c r="BA65" s="144">
        <v>44005</v>
      </c>
      <c r="BB65" s="142" t="s">
        <v>85</v>
      </c>
      <c r="BC65" s="142"/>
      <c r="BD65" s="168">
        <v>43579.01666666667</v>
      </c>
      <c r="BE65" s="168">
        <v>43579.023530092592</v>
      </c>
      <c r="BF65" s="142"/>
      <c r="BG65" s="142"/>
      <c r="BH65" s="142"/>
      <c r="BI65" s="144">
        <v>44005</v>
      </c>
      <c r="BJ65" s="142" t="s">
        <v>85</v>
      </c>
      <c r="BK65" s="142"/>
      <c r="BL65" s="168">
        <v>43579.014236111114</v>
      </c>
      <c r="BM65" s="168">
        <v>43579.023020833331</v>
      </c>
      <c r="BN65" s="132"/>
      <c r="BO65" s="142"/>
      <c r="BP65" s="129"/>
      <c r="BQ65" s="166" t="s">
        <v>69</v>
      </c>
      <c r="BR65" s="166">
        <v>2205051</v>
      </c>
      <c r="BS65" s="144">
        <v>43578</v>
      </c>
      <c r="BT65" s="145">
        <v>2.3530092592592592E-2</v>
      </c>
      <c r="BU65" s="145">
        <v>2.3020833333333334E-2</v>
      </c>
      <c r="BV65" s="146">
        <v>43579.023530092592</v>
      </c>
      <c r="BW65" s="146">
        <v>43579.023020833331</v>
      </c>
      <c r="BX65" s="146" t="s">
        <v>73</v>
      </c>
      <c r="BY65" s="146" t="s">
        <v>74</v>
      </c>
      <c r="BZ65" s="147">
        <v>2</v>
      </c>
      <c r="CA65" s="147">
        <v>2</v>
      </c>
      <c r="CB65" s="148">
        <v>1.6666666666666666E-2</v>
      </c>
      <c r="CC65" s="148">
        <v>1.4236111111111111E-2</v>
      </c>
      <c r="CD65" s="149">
        <v>43579.01666666667</v>
      </c>
      <c r="CE65" s="149">
        <v>43579.014236111114</v>
      </c>
    </row>
    <row r="66" spans="1:83" ht="18" customHeight="1">
      <c r="A66" s="150" t="str">
        <f>IF(E66&lt;&gt;"",(ROW(E66)-COUNTBLANK($A$14:A65)-14),IF(AND(E66="",F66&lt;&gt;""),(ROW(F66)-COUNTBLANK($A$14:A65)-14),IF(AND(E66&lt;&gt;"",F66&lt;&gt;""),(ROW(E66)-COUNTBLANK($A$14:A65)-14),"")))</f>
        <v/>
      </c>
      <c r="B66" s="151">
        <f t="shared" si="3"/>
        <v>43578</v>
      </c>
      <c r="C66" s="152" t="str">
        <f t="shared" si="4"/>
        <v>WRP ON THE GO CHOCOLATE 24PX200ML</v>
      </c>
      <c r="D66" s="153" t="str">
        <f>IFERROR(IF(AND(N66&lt;&gt;"",OR(E66&lt;&gt;"",E66&lt;&gt;"-",F66&lt;&gt;"",F66&lt;&gt;"-")),N66,IF(AND(N66="",OR(E66&lt;&gt;"",E66&lt;&gt;"-",F66&lt;&gt;"",F66&lt;&gt;"-")),LOOKUP(2,1/($D$16:D65&lt;&gt;""),$D$16:D65),"")),"")</f>
        <v>G1904250001</v>
      </c>
      <c r="E66" s="153" t="str">
        <f>IF(AND(P66&lt;&gt;"",OR(T66&lt;&gt;"",U66&lt;&gt;"",V66&lt;&gt;"")),P66,IF(AND(P66="",OR(T66&lt;&gt;"",U66&lt;&gt;"",V66&lt;&gt;"")),LOOKUP(2,1/($E$16:E65&lt;&gt;""),$E$16:E65),""))</f>
        <v/>
      </c>
      <c r="F66" s="153" t="str">
        <f>IF(AND(X66&lt;&gt;"",OR(AB66&lt;&gt;"",AC66&lt;&gt;"",AD66&lt;&gt;"")),X66,IF(AND(X66="",OR(AB66&lt;&gt;"",AC66&lt;&gt;"",AD66&lt;&gt;"")),LOOKUP(2,1/($F$16:F65&lt;&gt;""),$F$16:F65),""))</f>
        <v/>
      </c>
      <c r="G66" s="151">
        <f>IFERROR(EDATE($B66,VLOOKUP(C66,[1]dsis!$B$4:$D$149,3,FALSE)),"")</f>
        <v>44005</v>
      </c>
      <c r="H66" s="150" t="str">
        <f t="shared" si="5"/>
        <v/>
      </c>
      <c r="I66" s="150" t="str">
        <f t="shared" si="6"/>
        <v/>
      </c>
      <c r="J66" s="150">
        <f>IF(LEN(E66)=0,0,COUNTIFS([1]ListLot!$F$1:$F$1882,CPPBRIX!E66,[1]ListLot!$F$1:$F$1882,"&lt;&gt;"&amp;ISBLANK([1]ListLot!$F$1:$F$1882)))</f>
        <v>0</v>
      </c>
      <c r="L66" s="128"/>
      <c r="M66" s="129"/>
      <c r="N66" s="142"/>
      <c r="O66" s="131" t="str">
        <f t="shared" si="8"/>
        <v/>
      </c>
      <c r="P66" s="142"/>
      <c r="Q66" s="142"/>
      <c r="R66" s="175"/>
      <c r="S66" s="175"/>
      <c r="T66" s="132"/>
      <c r="U66" s="135"/>
      <c r="V66" s="132"/>
      <c r="W66" s="131" t="str">
        <f t="shared" si="7"/>
        <v/>
      </c>
      <c r="X66" s="142"/>
      <c r="Y66" s="142"/>
      <c r="Z66" s="135"/>
      <c r="AA66" s="135"/>
      <c r="AB66" s="132"/>
      <c r="AC66" s="142"/>
      <c r="AD66" s="129"/>
      <c r="AL66" s="3"/>
      <c r="BA66" s="144">
        <v>44005</v>
      </c>
      <c r="BB66" s="142" t="s">
        <v>85</v>
      </c>
      <c r="BC66" s="142"/>
      <c r="BD66" s="168">
        <v>43579.01666666667</v>
      </c>
      <c r="BE66" s="168">
        <v>43579.023530092592</v>
      </c>
      <c r="BF66" s="142"/>
      <c r="BG66" s="142"/>
      <c r="BH66" s="142"/>
      <c r="BI66" s="144">
        <v>44005</v>
      </c>
      <c r="BJ66" s="142" t="s">
        <v>85</v>
      </c>
      <c r="BK66" s="142"/>
      <c r="BL66" s="168">
        <v>43579.014236111114</v>
      </c>
      <c r="BM66" s="168">
        <v>43579.023020833331</v>
      </c>
      <c r="BN66" s="132"/>
      <c r="BO66" s="142"/>
      <c r="BP66" s="129"/>
      <c r="BQ66" s="166" t="s">
        <v>69</v>
      </c>
      <c r="BR66" s="166">
        <v>2205051</v>
      </c>
      <c r="BS66" s="144">
        <v>43578</v>
      </c>
      <c r="BT66" s="145">
        <v>2.3530092592592592E-2</v>
      </c>
      <c r="BU66" s="145">
        <v>2.3020833333333334E-2</v>
      </c>
      <c r="BV66" s="146">
        <v>43579.023530092592</v>
      </c>
      <c r="BW66" s="146">
        <v>43579.023020833331</v>
      </c>
      <c r="BX66" s="146" t="s">
        <v>73</v>
      </c>
      <c r="BY66" s="146" t="s">
        <v>74</v>
      </c>
      <c r="BZ66" s="147">
        <v>2</v>
      </c>
      <c r="CA66" s="147">
        <v>2</v>
      </c>
      <c r="CB66" s="148">
        <v>1.6666666666666666E-2</v>
      </c>
      <c r="CC66" s="148">
        <v>1.4236111111111111E-2</v>
      </c>
      <c r="CD66" s="149">
        <v>43579.01666666667</v>
      </c>
      <c r="CE66" s="149">
        <v>43579.014236111114</v>
      </c>
    </row>
    <row r="67" spans="1:83" ht="18" customHeight="1">
      <c r="A67" s="150" t="str">
        <f>IF(E67&lt;&gt;"",(ROW(E67)-COUNTBLANK($A$14:A66)-14),IF(AND(E67="",F67&lt;&gt;""),(ROW(F67)-COUNTBLANK($A$14:A66)-14),IF(AND(E67&lt;&gt;"",F67&lt;&gt;""),(ROW(E67)-COUNTBLANK($A$14:A66)-14),"")))</f>
        <v/>
      </c>
      <c r="B67" s="151">
        <f t="shared" si="3"/>
        <v>43578</v>
      </c>
      <c r="C67" s="152" t="str">
        <f t="shared" si="4"/>
        <v>WRP ON THE GO CHOCOLATE 24PX200ML</v>
      </c>
      <c r="D67" s="153" t="str">
        <f>IFERROR(IF(AND(N67&lt;&gt;"",OR(E67&lt;&gt;"",E67&lt;&gt;"-",F67&lt;&gt;"",F67&lt;&gt;"-")),N67,IF(AND(N67="",OR(E67&lt;&gt;"",E67&lt;&gt;"-",F67&lt;&gt;"",F67&lt;&gt;"-")),LOOKUP(2,1/($D$16:D66&lt;&gt;""),$D$16:D66),"")),"")</f>
        <v>G1904250001</v>
      </c>
      <c r="E67" s="153" t="str">
        <f>IF(AND(P67&lt;&gt;"",OR(T67&lt;&gt;"",U67&lt;&gt;"",V67&lt;&gt;"")),P67,IF(AND(P67="",OR(T67&lt;&gt;"",U67&lt;&gt;"",V67&lt;&gt;"")),LOOKUP(2,1/($E$16:E66&lt;&gt;""),$E$16:E66),""))</f>
        <v/>
      </c>
      <c r="F67" s="153" t="str">
        <f>IF(AND(X67&lt;&gt;"",OR(AB67&lt;&gt;"",AC67&lt;&gt;"",AD67&lt;&gt;"")),X67,IF(AND(X67="",OR(AB67&lt;&gt;"",AC67&lt;&gt;"",AD67&lt;&gt;"")),LOOKUP(2,1/($F$16:F66&lt;&gt;""),$F$16:F66),""))</f>
        <v/>
      </c>
      <c r="G67" s="151">
        <f>IFERROR(EDATE($B67,VLOOKUP(C67,[1]dsis!$B$4:$D$149,3,FALSE)),"")</f>
        <v>44005</v>
      </c>
      <c r="H67" s="150" t="str">
        <f t="shared" si="5"/>
        <v/>
      </c>
      <c r="I67" s="150" t="str">
        <f t="shared" si="6"/>
        <v/>
      </c>
      <c r="J67" s="150">
        <f>IF(LEN(E67)=0,0,COUNTIFS([1]ListLot!$F$1:$F$1882,CPPBRIX!E67,[1]ListLot!$F$1:$F$1882,"&lt;&gt;"&amp;ISBLANK([1]ListLot!$F$1:$F$1882)))</f>
        <v>0</v>
      </c>
      <c r="L67" s="128"/>
      <c r="M67" s="129"/>
      <c r="N67" s="142"/>
      <c r="O67" s="131" t="str">
        <f t="shared" si="8"/>
        <v/>
      </c>
      <c r="P67" s="142"/>
      <c r="Q67" s="142"/>
      <c r="R67" s="135"/>
      <c r="S67" s="175"/>
      <c r="T67" s="135"/>
      <c r="U67" s="135"/>
      <c r="V67" s="132"/>
      <c r="W67" s="131" t="str">
        <f t="shared" si="7"/>
        <v/>
      </c>
      <c r="X67" s="142"/>
      <c r="Y67" s="172"/>
      <c r="Z67" s="172"/>
      <c r="AA67" s="172"/>
      <c r="AB67" s="172"/>
      <c r="AC67" s="142"/>
      <c r="AD67" s="129"/>
      <c r="AL67" s="3"/>
      <c r="BA67" s="144">
        <v>44005</v>
      </c>
      <c r="BB67" s="142" t="s">
        <v>85</v>
      </c>
      <c r="BC67" s="142"/>
      <c r="BD67" s="168">
        <v>43579.01666666667</v>
      </c>
      <c r="BE67" s="168">
        <v>43579.023530092592</v>
      </c>
      <c r="BF67" s="142"/>
      <c r="BG67" s="142"/>
      <c r="BH67" s="142"/>
      <c r="BI67" s="144">
        <v>44005</v>
      </c>
      <c r="BJ67" s="142" t="s">
        <v>85</v>
      </c>
      <c r="BK67" s="142"/>
      <c r="BL67" s="168">
        <v>43579.014236111114</v>
      </c>
      <c r="BM67" s="168">
        <v>43579.023020833331</v>
      </c>
      <c r="BN67" s="132"/>
      <c r="BO67" s="142"/>
      <c r="BP67" s="129"/>
      <c r="BQ67" s="166" t="s">
        <v>69</v>
      </c>
      <c r="BR67" s="166">
        <v>2205051</v>
      </c>
      <c r="BS67" s="144">
        <v>43578</v>
      </c>
      <c r="BT67" s="145">
        <v>2.3530092592592592E-2</v>
      </c>
      <c r="BU67" s="145">
        <v>2.3020833333333334E-2</v>
      </c>
      <c r="BV67" s="146">
        <v>43579.023530092592</v>
      </c>
      <c r="BW67" s="146">
        <v>43579.023020833331</v>
      </c>
      <c r="BX67" s="146" t="s">
        <v>73</v>
      </c>
      <c r="BY67" s="146" t="s">
        <v>74</v>
      </c>
      <c r="BZ67" s="147">
        <v>2</v>
      </c>
      <c r="CA67" s="147">
        <v>2</v>
      </c>
      <c r="CB67" s="148">
        <v>1.6666666666666666E-2</v>
      </c>
      <c r="CC67" s="148">
        <v>1.4236111111111111E-2</v>
      </c>
      <c r="CD67" s="149">
        <v>43579.01666666667</v>
      </c>
      <c r="CE67" s="149">
        <v>43579.014236111114</v>
      </c>
    </row>
    <row r="68" spans="1:83" ht="18" customHeight="1">
      <c r="A68" s="150" t="str">
        <f>IF(E68&lt;&gt;"",(ROW(E68)-COUNTBLANK($A$14:A67)-14),IF(AND(E68="",F68&lt;&gt;""),(ROW(F68)-COUNTBLANK($A$14:A67)-14),IF(AND(E68&lt;&gt;"",F68&lt;&gt;""),(ROW(E68)-COUNTBLANK($A$14:A67)-14),"")))</f>
        <v/>
      </c>
      <c r="B68" s="151">
        <f t="shared" si="3"/>
        <v>43578</v>
      </c>
      <c r="C68" s="152" t="str">
        <f t="shared" si="4"/>
        <v>WRP ON THE GO CHOCOLATE 24PX200ML</v>
      </c>
      <c r="D68" s="153" t="str">
        <f>IFERROR(IF(AND(N68&lt;&gt;"",OR(E68&lt;&gt;"",E68&lt;&gt;"-",F68&lt;&gt;"",F68&lt;&gt;"-")),N68,IF(AND(N68="",OR(E68&lt;&gt;"",E68&lt;&gt;"-",F68&lt;&gt;"",F68&lt;&gt;"-")),LOOKUP(2,1/($D$16:D67&lt;&gt;""),$D$16:D67),"")),"")</f>
        <v>G1904250001</v>
      </c>
      <c r="E68" s="153" t="str">
        <f>IF(AND(P68&lt;&gt;"",OR(T68&lt;&gt;"",U68&lt;&gt;"",V68&lt;&gt;"")),P68,IF(AND(P68="",OR(T68&lt;&gt;"",U68&lt;&gt;"",V68&lt;&gt;"")),LOOKUP(2,1/($E$16:E67&lt;&gt;""),$E$16:E67),""))</f>
        <v/>
      </c>
      <c r="F68" s="153" t="str">
        <f>IF(AND(X68&lt;&gt;"",OR(AB68&lt;&gt;"",AC68&lt;&gt;"",AD68&lt;&gt;"")),X68,IF(AND(X68="",OR(AB68&lt;&gt;"",AC68&lt;&gt;"",AD68&lt;&gt;"")),LOOKUP(2,1/($F$16:F67&lt;&gt;""),$F$16:F67),""))</f>
        <v/>
      </c>
      <c r="G68" s="151">
        <f>IFERROR(EDATE($B68,VLOOKUP(C68,[1]dsis!$B$4:$D$149,3,FALSE)),"")</f>
        <v>44005</v>
      </c>
      <c r="H68" s="150" t="str">
        <f t="shared" si="5"/>
        <v/>
      </c>
      <c r="I68" s="150" t="str">
        <f t="shared" si="6"/>
        <v/>
      </c>
      <c r="J68" s="150">
        <f>IF(LEN(E68)=0,0,COUNTIFS([1]ListLot!$F$1:$F$1882,CPPBRIX!E68,[1]ListLot!$F$1:$F$1882,"&lt;&gt;"&amp;ISBLANK([1]ListLot!$F$1:$F$1882)))</f>
        <v>0</v>
      </c>
      <c r="L68" s="128"/>
      <c r="M68" s="129"/>
      <c r="N68" s="142"/>
      <c r="O68" s="131" t="str">
        <f t="shared" si="8"/>
        <v/>
      </c>
      <c r="P68" s="142"/>
      <c r="Q68" s="142"/>
      <c r="R68" s="135"/>
      <c r="S68" s="175"/>
      <c r="T68" s="135"/>
      <c r="U68" s="135"/>
      <c r="V68" s="132"/>
      <c r="W68" s="131" t="str">
        <f t="shared" si="7"/>
        <v/>
      </c>
      <c r="X68" s="142"/>
      <c r="Y68" s="172"/>
      <c r="Z68" s="172"/>
      <c r="AA68" s="172"/>
      <c r="AB68" s="172"/>
      <c r="AC68" s="142"/>
      <c r="AD68" s="129"/>
      <c r="AL68" s="3"/>
      <c r="BA68" s="144">
        <v>44005</v>
      </c>
      <c r="BB68" s="142" t="s">
        <v>85</v>
      </c>
      <c r="BC68" s="142"/>
      <c r="BD68" s="168">
        <v>43579.01666666667</v>
      </c>
      <c r="BE68" s="168">
        <v>43579.023530092592</v>
      </c>
      <c r="BF68" s="142"/>
      <c r="BG68" s="142"/>
      <c r="BH68" s="142"/>
      <c r="BI68" s="144">
        <v>44005</v>
      </c>
      <c r="BJ68" s="142" t="s">
        <v>85</v>
      </c>
      <c r="BK68" s="142"/>
      <c r="BL68" s="168">
        <v>43579.014236111114</v>
      </c>
      <c r="BM68" s="168">
        <v>43579.023020833331</v>
      </c>
      <c r="BN68" s="132"/>
      <c r="BO68" s="142"/>
      <c r="BP68" s="129"/>
      <c r="BQ68" s="166" t="s">
        <v>69</v>
      </c>
      <c r="BR68" s="166">
        <v>2205051</v>
      </c>
      <c r="BS68" s="144">
        <v>43578</v>
      </c>
      <c r="BT68" s="145">
        <v>2.3530092592592592E-2</v>
      </c>
      <c r="BU68" s="145">
        <v>2.3020833333333334E-2</v>
      </c>
      <c r="BV68" s="146">
        <v>43579.023530092592</v>
      </c>
      <c r="BW68" s="146">
        <v>43579.023020833331</v>
      </c>
      <c r="BX68" s="146" t="s">
        <v>73</v>
      </c>
      <c r="BY68" s="146" t="s">
        <v>74</v>
      </c>
      <c r="BZ68" s="147">
        <v>2</v>
      </c>
      <c r="CA68" s="147">
        <v>2</v>
      </c>
      <c r="CB68" s="148">
        <v>1.6666666666666666E-2</v>
      </c>
      <c r="CC68" s="148">
        <v>1.4236111111111111E-2</v>
      </c>
      <c r="CD68" s="149">
        <v>43579.01666666667</v>
      </c>
      <c r="CE68" s="149">
        <v>43579.014236111114</v>
      </c>
    </row>
    <row r="69" spans="1:83" ht="18" customHeight="1">
      <c r="A69" s="150" t="str">
        <f>IF(E69&lt;&gt;"",(ROW(E69)-COUNTBLANK($A$14:A68)-14),IF(AND(E69="",F69&lt;&gt;""),(ROW(F69)-COUNTBLANK($A$14:A68)-14),IF(AND(E69&lt;&gt;"",F69&lt;&gt;""),(ROW(E69)-COUNTBLANK($A$14:A68)-14),"")))</f>
        <v/>
      </c>
      <c r="B69" s="151">
        <f t="shared" si="3"/>
        <v>43578</v>
      </c>
      <c r="C69" s="152" t="str">
        <f t="shared" si="4"/>
        <v>WRP ON THE GO CHOCOLATE 24PX200ML</v>
      </c>
      <c r="D69" s="153" t="str">
        <f>IFERROR(IF(AND(N69&lt;&gt;"",OR(E69&lt;&gt;"",E69&lt;&gt;"-",F69&lt;&gt;"",F69&lt;&gt;"-")),N69,IF(AND(N69="",OR(E69&lt;&gt;"",E69&lt;&gt;"-",F69&lt;&gt;"",F69&lt;&gt;"-")),LOOKUP(2,1/($D$16:D68&lt;&gt;""),$D$16:D68),"")),"")</f>
        <v>G1904250001</v>
      </c>
      <c r="E69" s="153" t="str">
        <f>IF(AND(P69&lt;&gt;"",OR(T69&lt;&gt;"",U69&lt;&gt;"",V69&lt;&gt;"")),P69,IF(AND(P69="",OR(T69&lt;&gt;"",U69&lt;&gt;"",V69&lt;&gt;"")),LOOKUP(2,1/($E$16:E68&lt;&gt;""),$E$16:E68),""))</f>
        <v/>
      </c>
      <c r="F69" s="153" t="str">
        <f>IF(AND(X69&lt;&gt;"",OR(AB69&lt;&gt;"",AC69&lt;&gt;"",AD69&lt;&gt;"")),X69,IF(AND(X69="",OR(AB69&lt;&gt;"",AC69&lt;&gt;"",AD69&lt;&gt;"")),LOOKUP(2,1/($F$16:F68&lt;&gt;""),$F$16:F68),""))</f>
        <v/>
      </c>
      <c r="G69" s="151">
        <f>IFERROR(EDATE($B69,VLOOKUP(C69,[1]dsis!$B$4:$D$149,3,FALSE)),"")</f>
        <v>44005</v>
      </c>
      <c r="H69" s="150" t="str">
        <f t="shared" si="5"/>
        <v/>
      </c>
      <c r="I69" s="150" t="str">
        <f t="shared" si="6"/>
        <v/>
      </c>
      <c r="J69" s="150">
        <f>IF(LEN(E69)=0,0,COUNTIFS([1]ListLot!$F$1:$F$1882,CPPBRIX!E69,[1]ListLot!$F$1:$F$1882,"&lt;&gt;"&amp;ISBLANK([1]ListLot!$F$1:$F$1882)))</f>
        <v>0</v>
      </c>
      <c r="L69" s="128"/>
      <c r="M69" s="129"/>
      <c r="N69" s="142"/>
      <c r="O69" s="131" t="str">
        <f t="shared" si="8"/>
        <v/>
      </c>
      <c r="P69" s="142"/>
      <c r="Q69" s="142"/>
      <c r="R69" s="135"/>
      <c r="S69" s="175"/>
      <c r="T69" s="135"/>
      <c r="U69" s="135"/>
      <c r="V69" s="132"/>
      <c r="W69" s="131" t="str">
        <f t="shared" si="7"/>
        <v/>
      </c>
      <c r="X69" s="142"/>
      <c r="Y69" s="172"/>
      <c r="Z69" s="172"/>
      <c r="AA69" s="172"/>
      <c r="AB69" s="172"/>
      <c r="AC69" s="142"/>
      <c r="AD69" s="129"/>
      <c r="AL69" s="3"/>
      <c r="BA69" s="144">
        <v>44005</v>
      </c>
      <c r="BB69" s="142" t="s">
        <v>85</v>
      </c>
      <c r="BC69" s="142"/>
      <c r="BD69" s="168">
        <v>43579.01666666667</v>
      </c>
      <c r="BE69" s="168">
        <v>43579.023530092592</v>
      </c>
      <c r="BF69" s="142"/>
      <c r="BG69" s="142"/>
      <c r="BH69" s="142"/>
      <c r="BI69" s="144">
        <v>44005</v>
      </c>
      <c r="BJ69" s="142" t="s">
        <v>85</v>
      </c>
      <c r="BK69" s="142"/>
      <c r="BL69" s="168">
        <v>43579.014236111114</v>
      </c>
      <c r="BM69" s="168">
        <v>43579.023020833331</v>
      </c>
      <c r="BN69" s="132"/>
      <c r="BO69" s="142"/>
      <c r="BP69" s="129"/>
      <c r="BQ69" s="166" t="s">
        <v>69</v>
      </c>
      <c r="BR69" s="166">
        <v>2205051</v>
      </c>
      <c r="BS69" s="144">
        <v>43578</v>
      </c>
      <c r="BT69" s="145">
        <v>2.3530092592592592E-2</v>
      </c>
      <c r="BU69" s="145">
        <v>2.3020833333333334E-2</v>
      </c>
      <c r="BV69" s="146">
        <v>43579.023530092592</v>
      </c>
      <c r="BW69" s="146">
        <v>43579.023020833331</v>
      </c>
      <c r="BX69" s="146" t="s">
        <v>73</v>
      </c>
      <c r="BY69" s="146" t="s">
        <v>74</v>
      </c>
      <c r="BZ69" s="147">
        <v>2</v>
      </c>
      <c r="CA69" s="147">
        <v>2</v>
      </c>
      <c r="CB69" s="148">
        <v>1.6666666666666666E-2</v>
      </c>
      <c r="CC69" s="148">
        <v>1.4236111111111111E-2</v>
      </c>
      <c r="CD69" s="149">
        <v>43579.01666666667</v>
      </c>
      <c r="CE69" s="149">
        <v>43579.014236111114</v>
      </c>
    </row>
    <row r="70" spans="1:83" ht="18" customHeight="1">
      <c r="A70" s="150" t="str">
        <f>IF(E70&lt;&gt;"",(ROW(E70)-COUNTBLANK($A$14:A69)-14),IF(AND(E70="",F70&lt;&gt;""),(ROW(F70)-COUNTBLANK($A$14:A69)-14),IF(AND(E70&lt;&gt;"",F70&lt;&gt;""),(ROW(E70)-COUNTBLANK($A$14:A69)-14),"")))</f>
        <v/>
      </c>
      <c r="B70" s="151">
        <f t="shared" si="3"/>
        <v>43578</v>
      </c>
      <c r="C70" s="152" t="str">
        <f t="shared" si="4"/>
        <v>WRP ON THE GO CHOCOLATE 24PX200ML</v>
      </c>
      <c r="D70" s="153" t="str">
        <f>IFERROR(IF(AND(N70&lt;&gt;"",OR(E70&lt;&gt;"",E70&lt;&gt;"-",F70&lt;&gt;"",F70&lt;&gt;"-")),N70,IF(AND(N70="",OR(E70&lt;&gt;"",E70&lt;&gt;"-",F70&lt;&gt;"",F70&lt;&gt;"-")),LOOKUP(2,1/($D$16:D69&lt;&gt;""),$D$16:D69),"")),"")</f>
        <v>G1904250001</v>
      </c>
      <c r="E70" s="153" t="str">
        <f>IF(AND(P70&lt;&gt;"",OR(T70&lt;&gt;"",U70&lt;&gt;"",V70&lt;&gt;"")),P70,IF(AND(P70="",OR(T70&lt;&gt;"",U70&lt;&gt;"",V70&lt;&gt;"")),LOOKUP(2,1/($E$16:E69&lt;&gt;""),$E$16:E69),""))</f>
        <v/>
      </c>
      <c r="F70" s="153" t="str">
        <f>IF(AND(X70&lt;&gt;"",OR(AB70&lt;&gt;"",AC70&lt;&gt;"",AD70&lt;&gt;"")),X70,IF(AND(X70="",OR(AB70&lt;&gt;"",AC70&lt;&gt;"",AD70&lt;&gt;"")),LOOKUP(2,1/($F$16:F69&lt;&gt;""),$F$16:F69),""))</f>
        <v/>
      </c>
      <c r="G70" s="151">
        <f>IFERROR(EDATE($B70,VLOOKUP(C70,[1]dsis!$B$4:$D$149,3,FALSE)),"")</f>
        <v>44005</v>
      </c>
      <c r="H70" s="150" t="str">
        <f t="shared" si="5"/>
        <v/>
      </c>
      <c r="I70" s="150" t="str">
        <f t="shared" si="6"/>
        <v/>
      </c>
      <c r="J70" s="150">
        <f>IF(LEN(E70)=0,0,COUNTIFS([1]ListLot!$F$1:$F$1882,CPPBRIX!E70,[1]ListLot!$F$1:$F$1882,"&lt;&gt;"&amp;ISBLANK([1]ListLot!$F$1:$F$1882)))</f>
        <v>0</v>
      </c>
      <c r="L70" s="128"/>
      <c r="M70" s="129"/>
      <c r="N70" s="142"/>
      <c r="O70" s="131" t="str">
        <f t="shared" si="8"/>
        <v/>
      </c>
      <c r="P70" s="142"/>
      <c r="Q70" s="142"/>
      <c r="R70" s="135"/>
      <c r="S70" s="175"/>
      <c r="T70" s="135"/>
      <c r="U70" s="135"/>
      <c r="V70" s="132"/>
      <c r="W70" s="131" t="str">
        <f t="shared" si="7"/>
        <v/>
      </c>
      <c r="X70" s="142"/>
      <c r="Y70" s="172"/>
      <c r="Z70" s="172"/>
      <c r="AA70" s="172"/>
      <c r="AB70" s="172"/>
      <c r="AC70" s="142"/>
      <c r="AD70" s="129"/>
      <c r="AL70" s="3"/>
      <c r="BA70" s="144">
        <v>44005</v>
      </c>
      <c r="BB70" s="142" t="s">
        <v>85</v>
      </c>
      <c r="BC70" s="142"/>
      <c r="BD70" s="168">
        <v>43579.01666666667</v>
      </c>
      <c r="BE70" s="168">
        <v>43579.023530092592</v>
      </c>
      <c r="BF70" s="142"/>
      <c r="BG70" s="142"/>
      <c r="BH70" s="142"/>
      <c r="BI70" s="144">
        <v>44005</v>
      </c>
      <c r="BJ70" s="142" t="s">
        <v>85</v>
      </c>
      <c r="BK70" s="142"/>
      <c r="BL70" s="168">
        <v>43579.014236111114</v>
      </c>
      <c r="BM70" s="168">
        <v>43579.023020833331</v>
      </c>
      <c r="BN70" s="132"/>
      <c r="BO70" s="142"/>
      <c r="BP70" s="129"/>
      <c r="BQ70" s="166" t="s">
        <v>69</v>
      </c>
      <c r="BR70" s="166">
        <v>2205051</v>
      </c>
      <c r="BS70" s="144">
        <v>43578</v>
      </c>
      <c r="BT70" s="145">
        <v>2.3530092592592592E-2</v>
      </c>
      <c r="BU70" s="145">
        <v>2.3020833333333334E-2</v>
      </c>
      <c r="BV70" s="146">
        <v>43579.023530092592</v>
      </c>
      <c r="BW70" s="146">
        <v>43579.023020833331</v>
      </c>
      <c r="BX70" s="146" t="s">
        <v>73</v>
      </c>
      <c r="BY70" s="146" t="s">
        <v>74</v>
      </c>
      <c r="BZ70" s="147">
        <v>2</v>
      </c>
      <c r="CA70" s="147">
        <v>2</v>
      </c>
      <c r="CB70" s="148">
        <v>1.6666666666666666E-2</v>
      </c>
      <c r="CC70" s="148">
        <v>1.4236111111111111E-2</v>
      </c>
      <c r="CD70" s="149">
        <v>43579.01666666667</v>
      </c>
      <c r="CE70" s="149">
        <v>43579.014236111114</v>
      </c>
    </row>
    <row r="71" spans="1:83" ht="18" customHeight="1">
      <c r="A71" s="150" t="str">
        <f>IF(E71&lt;&gt;"",(ROW(E71)-COUNTBLANK($A$14:A70)-14),IF(AND(E71="",F71&lt;&gt;""),(ROW(F71)-COUNTBLANK($A$14:A70)-14),IF(AND(E71&lt;&gt;"",F71&lt;&gt;""),(ROW(E71)-COUNTBLANK($A$14:A70)-14),"")))</f>
        <v/>
      </c>
      <c r="B71" s="151">
        <f t="shared" si="3"/>
        <v>43578</v>
      </c>
      <c r="C71" s="152" t="str">
        <f t="shared" si="4"/>
        <v>WRP ON THE GO CHOCOLATE 24PX200ML</v>
      </c>
      <c r="D71" s="153" t="str">
        <f>IFERROR(IF(AND(N71&lt;&gt;"",OR(E71&lt;&gt;"",E71&lt;&gt;"-",F71&lt;&gt;"",F71&lt;&gt;"-")),N71,IF(AND(N71="",OR(E71&lt;&gt;"",E71&lt;&gt;"-",F71&lt;&gt;"",F71&lt;&gt;"-")),LOOKUP(2,1/($D$16:D70&lt;&gt;""),$D$16:D70),"")),"")</f>
        <v>G1904250001</v>
      </c>
      <c r="E71" s="153" t="str">
        <f>IF(AND(P71&lt;&gt;"",OR(T71&lt;&gt;"",U71&lt;&gt;"",V71&lt;&gt;"")),P71,IF(AND(P71="",OR(T71&lt;&gt;"",U71&lt;&gt;"",V71&lt;&gt;"")),LOOKUP(2,1/($E$16:E70&lt;&gt;""),$E$16:E70),""))</f>
        <v/>
      </c>
      <c r="F71" s="153" t="str">
        <f>IF(AND(X71&lt;&gt;"",OR(AB71&lt;&gt;"",AC71&lt;&gt;"",AD71&lt;&gt;"")),X71,IF(AND(X71="",OR(AB71&lt;&gt;"",AC71&lt;&gt;"",AD71&lt;&gt;"")),LOOKUP(2,1/($F$16:F70&lt;&gt;""),$F$16:F70),""))</f>
        <v/>
      </c>
      <c r="G71" s="151">
        <f>IFERROR(EDATE($B71,VLOOKUP(C71,[1]dsis!$B$4:$D$149,3,FALSE)),"")</f>
        <v>44005</v>
      </c>
      <c r="H71" s="150" t="str">
        <f t="shared" si="5"/>
        <v/>
      </c>
      <c r="I71" s="150" t="str">
        <f t="shared" si="6"/>
        <v/>
      </c>
      <c r="J71" s="150">
        <f>IF(LEN(E71)=0,0,COUNTIFS([1]ListLot!$F$1:$F$1882,CPPBRIX!E71,[1]ListLot!$F$1:$F$1882,"&lt;&gt;"&amp;ISBLANK([1]ListLot!$F$1:$F$1882)))</f>
        <v>0</v>
      </c>
      <c r="L71" s="128"/>
      <c r="M71" s="129"/>
      <c r="N71" s="142"/>
      <c r="O71" s="131" t="str">
        <f t="shared" si="8"/>
        <v/>
      </c>
      <c r="P71" s="142"/>
      <c r="Q71" s="142"/>
      <c r="R71" s="135"/>
      <c r="S71" s="175"/>
      <c r="T71" s="135"/>
      <c r="U71" s="135"/>
      <c r="V71" s="132"/>
      <c r="W71" s="131" t="str">
        <f t="shared" si="7"/>
        <v/>
      </c>
      <c r="X71" s="142"/>
      <c r="Y71" s="172"/>
      <c r="Z71" s="172"/>
      <c r="AA71" s="172"/>
      <c r="AB71" s="172"/>
      <c r="AC71" s="142"/>
      <c r="AD71" s="129"/>
      <c r="AL71" s="3"/>
      <c r="BA71" s="144">
        <v>44005</v>
      </c>
      <c r="BB71" s="142" t="s">
        <v>85</v>
      </c>
      <c r="BC71" s="142"/>
      <c r="BD71" s="168">
        <v>43579.01666666667</v>
      </c>
      <c r="BE71" s="168">
        <v>43579.023530092592</v>
      </c>
      <c r="BF71" s="142"/>
      <c r="BG71" s="142"/>
      <c r="BH71" s="142"/>
      <c r="BI71" s="144">
        <v>44005</v>
      </c>
      <c r="BJ71" s="142" t="s">
        <v>85</v>
      </c>
      <c r="BK71" s="142"/>
      <c r="BL71" s="168">
        <v>43579.014236111114</v>
      </c>
      <c r="BM71" s="168">
        <v>43579.023020833331</v>
      </c>
      <c r="BN71" s="132"/>
      <c r="BO71" s="142"/>
      <c r="BP71" s="129"/>
      <c r="BQ71" s="166" t="s">
        <v>69</v>
      </c>
      <c r="BR71" s="166">
        <v>2205051</v>
      </c>
      <c r="BS71" s="144">
        <v>43578</v>
      </c>
      <c r="BT71" s="145">
        <v>2.3530092592592592E-2</v>
      </c>
      <c r="BU71" s="145">
        <v>2.3020833333333334E-2</v>
      </c>
      <c r="BV71" s="146">
        <v>43579.023530092592</v>
      </c>
      <c r="BW71" s="146">
        <v>43579.023020833331</v>
      </c>
      <c r="BX71" s="146" t="s">
        <v>73</v>
      </c>
      <c r="BY71" s="146" t="s">
        <v>74</v>
      </c>
      <c r="BZ71" s="147">
        <v>2</v>
      </c>
      <c r="CA71" s="147">
        <v>2</v>
      </c>
      <c r="CB71" s="148">
        <v>1.6666666666666666E-2</v>
      </c>
      <c r="CC71" s="148">
        <v>1.4236111111111111E-2</v>
      </c>
      <c r="CD71" s="149">
        <v>43579.01666666667</v>
      </c>
      <c r="CE71" s="149">
        <v>43579.014236111114</v>
      </c>
    </row>
    <row r="72" spans="1:83" ht="18" customHeight="1">
      <c r="A72" s="150" t="str">
        <f>IF(E72&lt;&gt;"",(ROW(E72)-COUNTBLANK($A$14:A71)-14),IF(AND(E72="",F72&lt;&gt;""),(ROW(F72)-COUNTBLANK($A$14:A71)-14),IF(AND(E72&lt;&gt;"",F72&lt;&gt;""),(ROW(E72)-COUNTBLANK($A$14:A71)-14),"")))</f>
        <v/>
      </c>
      <c r="B72" s="151">
        <f t="shared" si="3"/>
        <v>43578</v>
      </c>
      <c r="C72" s="152" t="str">
        <f t="shared" si="4"/>
        <v>WRP ON THE GO CHOCOLATE 24PX200ML</v>
      </c>
      <c r="D72" s="153" t="str">
        <f>IFERROR(IF(AND(N72&lt;&gt;"",OR(E72&lt;&gt;"",E72&lt;&gt;"-",F72&lt;&gt;"",F72&lt;&gt;"-")),N72,IF(AND(N72="",OR(E72&lt;&gt;"",E72&lt;&gt;"-",F72&lt;&gt;"",F72&lt;&gt;"-")),LOOKUP(2,1/($D$16:D71&lt;&gt;""),$D$16:D71),"")),"")</f>
        <v>G1904250001</v>
      </c>
      <c r="E72" s="153" t="str">
        <f>IF(AND(P72&lt;&gt;"",OR(T72&lt;&gt;"",U72&lt;&gt;"",V72&lt;&gt;"")),P72,IF(AND(P72="",OR(T72&lt;&gt;"",U72&lt;&gt;"",V72&lt;&gt;"")),LOOKUP(2,1/($E$16:E71&lt;&gt;""),$E$16:E71),""))</f>
        <v/>
      </c>
      <c r="F72" s="153" t="str">
        <f>IF(AND(X72&lt;&gt;"",OR(AB72&lt;&gt;"",AC72&lt;&gt;"",AD72&lt;&gt;"")),X72,IF(AND(X72="",OR(AB72&lt;&gt;"",AC72&lt;&gt;"",AD72&lt;&gt;"")),LOOKUP(2,1/($F$16:F71&lt;&gt;""),$F$16:F71),""))</f>
        <v/>
      </c>
      <c r="G72" s="151">
        <f>IFERROR(EDATE($B72,VLOOKUP(C72,[1]dsis!$B$4:$D$149,3,FALSE)),"")</f>
        <v>44005</v>
      </c>
      <c r="H72" s="150" t="str">
        <f t="shared" si="5"/>
        <v/>
      </c>
      <c r="I72" s="150" t="str">
        <f t="shared" si="6"/>
        <v/>
      </c>
      <c r="J72" s="150">
        <f>IF(LEN(E72)=0,0,COUNTIFS([1]ListLot!$F$1:$F$1882,CPPBRIX!E72,[1]ListLot!$F$1:$F$1882,"&lt;&gt;"&amp;ISBLANK([1]ListLot!$F$1:$F$1882)))</f>
        <v>0</v>
      </c>
      <c r="L72" s="128"/>
      <c r="M72" s="129"/>
      <c r="N72" s="142"/>
      <c r="O72" s="131" t="str">
        <f t="shared" si="8"/>
        <v/>
      </c>
      <c r="P72" s="142"/>
      <c r="Q72" s="142"/>
      <c r="R72" s="135"/>
      <c r="S72" s="175"/>
      <c r="T72" s="135"/>
      <c r="U72" s="135"/>
      <c r="V72" s="132"/>
      <c r="W72" s="131" t="str">
        <f t="shared" si="7"/>
        <v/>
      </c>
      <c r="X72" s="142"/>
      <c r="Y72" s="172"/>
      <c r="Z72" s="172"/>
      <c r="AA72" s="172"/>
      <c r="AB72" s="172"/>
      <c r="AC72" s="142"/>
      <c r="AD72" s="129"/>
      <c r="AL72" s="3"/>
      <c r="BA72" s="144">
        <v>44005</v>
      </c>
      <c r="BB72" s="142" t="s">
        <v>85</v>
      </c>
      <c r="BC72" s="142"/>
      <c r="BD72" s="168">
        <v>43579.01666666667</v>
      </c>
      <c r="BE72" s="168">
        <v>43579.023530092592</v>
      </c>
      <c r="BF72" s="142"/>
      <c r="BG72" s="142"/>
      <c r="BH72" s="142"/>
      <c r="BI72" s="144">
        <v>44005</v>
      </c>
      <c r="BJ72" s="142" t="s">
        <v>85</v>
      </c>
      <c r="BK72" s="142"/>
      <c r="BL72" s="168">
        <v>43579.014236111114</v>
      </c>
      <c r="BM72" s="168">
        <v>43579.023020833331</v>
      </c>
      <c r="BN72" s="132"/>
      <c r="BO72" s="142"/>
      <c r="BP72" s="129"/>
      <c r="BQ72" s="166" t="s">
        <v>69</v>
      </c>
      <c r="BR72" s="166">
        <v>2205051</v>
      </c>
      <c r="BS72" s="144">
        <v>43578</v>
      </c>
      <c r="BT72" s="145">
        <v>2.3530092592592592E-2</v>
      </c>
      <c r="BU72" s="145">
        <v>2.3020833333333334E-2</v>
      </c>
      <c r="BV72" s="146">
        <v>43579.023530092592</v>
      </c>
      <c r="BW72" s="146">
        <v>43579.023020833331</v>
      </c>
      <c r="BX72" s="146" t="s">
        <v>73</v>
      </c>
      <c r="BY72" s="146" t="s">
        <v>74</v>
      </c>
      <c r="BZ72" s="147">
        <v>2</v>
      </c>
      <c r="CA72" s="147">
        <v>2</v>
      </c>
      <c r="CB72" s="148">
        <v>1.6666666666666666E-2</v>
      </c>
      <c r="CC72" s="148">
        <v>1.4236111111111111E-2</v>
      </c>
      <c r="CD72" s="149">
        <v>43579.01666666667</v>
      </c>
      <c r="CE72" s="149">
        <v>43579.014236111114</v>
      </c>
    </row>
    <row r="73" spans="1:83" ht="18" customHeight="1">
      <c r="A73" s="150" t="str">
        <f>IF(E73&lt;&gt;"",(ROW(E73)-COUNTBLANK($A$14:A72)-14),IF(AND(E73="",F73&lt;&gt;""),(ROW(F73)-COUNTBLANK($A$14:A72)-14),IF(AND(E73&lt;&gt;"",F73&lt;&gt;""),(ROW(E73)-COUNTBLANK($A$14:A72)-14),"")))</f>
        <v/>
      </c>
      <c r="B73" s="151">
        <f t="shared" si="3"/>
        <v>43578</v>
      </c>
      <c r="C73" s="152" t="str">
        <f t="shared" si="4"/>
        <v>WRP ON THE GO CHOCOLATE 24PX200ML</v>
      </c>
      <c r="D73" s="153" t="str">
        <f>IFERROR(IF(AND(N73&lt;&gt;"",OR(E73&lt;&gt;"",E73&lt;&gt;"-",F73&lt;&gt;"",F73&lt;&gt;"-")),N73,IF(AND(N73="",OR(E73&lt;&gt;"",E73&lt;&gt;"-",F73&lt;&gt;"",F73&lt;&gt;"-")),LOOKUP(2,1/($D$16:D72&lt;&gt;""),$D$16:D72),"")),"")</f>
        <v>G1904250001</v>
      </c>
      <c r="E73" s="153" t="str">
        <f>IF(AND(P73&lt;&gt;"",OR(T73&lt;&gt;"",U73&lt;&gt;"",V73&lt;&gt;"")),P73,IF(AND(P73="",OR(T73&lt;&gt;"",U73&lt;&gt;"",V73&lt;&gt;"")),LOOKUP(2,1/($E$16:E72&lt;&gt;""),$E$16:E72),""))</f>
        <v/>
      </c>
      <c r="F73" s="153" t="str">
        <f>IF(AND(X73&lt;&gt;"",OR(AB73&lt;&gt;"",AC73&lt;&gt;"",AD73&lt;&gt;"")),X73,IF(AND(X73="",OR(AB73&lt;&gt;"",AC73&lt;&gt;"",AD73&lt;&gt;"")),LOOKUP(2,1/($F$16:F72&lt;&gt;""),$F$16:F72),""))</f>
        <v/>
      </c>
      <c r="G73" s="151">
        <f>IFERROR(EDATE($B73,VLOOKUP(C73,[1]dsis!$B$4:$D$149,3,FALSE)),"")</f>
        <v>44005</v>
      </c>
      <c r="H73" s="150" t="str">
        <f t="shared" si="5"/>
        <v/>
      </c>
      <c r="I73" s="150" t="str">
        <f t="shared" si="6"/>
        <v/>
      </c>
      <c r="J73" s="150">
        <f>IF(LEN(E73)=0,0,COUNTIFS([1]ListLot!$F$1:$F$1882,CPPBRIX!E73,[1]ListLot!$F$1:$F$1882,"&lt;&gt;"&amp;ISBLANK([1]ListLot!$F$1:$F$1882)))</f>
        <v>0</v>
      </c>
      <c r="L73" s="128"/>
      <c r="M73" s="129"/>
      <c r="N73" s="142"/>
      <c r="O73" s="131" t="str">
        <f t="shared" si="8"/>
        <v/>
      </c>
      <c r="P73" s="142"/>
      <c r="Q73" s="142"/>
      <c r="R73" s="135"/>
      <c r="S73" s="135"/>
      <c r="T73" s="142"/>
      <c r="U73" s="142"/>
      <c r="V73" s="142"/>
      <c r="W73" s="131" t="str">
        <f t="shared" si="7"/>
        <v/>
      </c>
      <c r="X73" s="142"/>
      <c r="Y73" s="172"/>
      <c r="Z73" s="172"/>
      <c r="AA73" s="172"/>
      <c r="AB73" s="172"/>
      <c r="AC73" s="142"/>
      <c r="AD73" s="129"/>
      <c r="AL73" s="3"/>
      <c r="BA73" s="144">
        <v>44005</v>
      </c>
      <c r="BB73" s="142" t="s">
        <v>85</v>
      </c>
      <c r="BC73" s="142"/>
      <c r="BD73" s="168">
        <v>43579.01666666667</v>
      </c>
      <c r="BE73" s="168">
        <v>43579.023530092592</v>
      </c>
      <c r="BF73" s="142"/>
      <c r="BG73" s="142"/>
      <c r="BH73" s="142"/>
      <c r="BI73" s="144">
        <v>44005</v>
      </c>
      <c r="BJ73" s="142" t="s">
        <v>85</v>
      </c>
      <c r="BK73" s="142"/>
      <c r="BL73" s="168">
        <v>43579.014236111114</v>
      </c>
      <c r="BM73" s="168">
        <v>43579.023020833331</v>
      </c>
      <c r="BN73" s="132"/>
      <c r="BO73" s="142"/>
      <c r="BP73" s="129"/>
      <c r="BQ73" s="166" t="s">
        <v>69</v>
      </c>
      <c r="BR73" s="166">
        <v>2205051</v>
      </c>
      <c r="BS73" s="144">
        <v>43578</v>
      </c>
      <c r="BT73" s="145">
        <v>2.3530092592592592E-2</v>
      </c>
      <c r="BU73" s="145">
        <v>2.3020833333333334E-2</v>
      </c>
      <c r="BV73" s="146">
        <v>43579.023530092592</v>
      </c>
      <c r="BW73" s="146">
        <v>43579.023020833331</v>
      </c>
      <c r="BX73" s="146" t="s">
        <v>73</v>
      </c>
      <c r="BY73" s="146" t="s">
        <v>74</v>
      </c>
      <c r="BZ73" s="147">
        <v>2</v>
      </c>
      <c r="CA73" s="147">
        <v>2</v>
      </c>
      <c r="CB73" s="148">
        <v>1.6666666666666666E-2</v>
      </c>
      <c r="CC73" s="148">
        <v>1.4236111111111111E-2</v>
      </c>
      <c r="CD73" s="149">
        <v>43579.01666666667</v>
      </c>
      <c r="CE73" s="149">
        <v>43579.014236111114</v>
      </c>
    </row>
    <row r="74" spans="1:83" ht="18" customHeight="1">
      <c r="A74" s="150" t="str">
        <f>IF(E74&lt;&gt;"",(ROW(E74)-COUNTBLANK($A$14:A73)-14),IF(AND(E74="",F74&lt;&gt;""),(ROW(F74)-COUNTBLANK($A$14:A73)-14),IF(AND(E74&lt;&gt;"",F74&lt;&gt;""),(ROW(E74)-COUNTBLANK($A$14:A73)-14),"")))</f>
        <v/>
      </c>
      <c r="B74" s="151">
        <f t="shared" si="3"/>
        <v>43578</v>
      </c>
      <c r="C74" s="152" t="str">
        <f t="shared" si="4"/>
        <v>WRP ON THE GO CHOCOLATE 24PX200ML</v>
      </c>
      <c r="D74" s="153" t="str">
        <f>IFERROR(IF(AND(N74&lt;&gt;"",OR(E74&lt;&gt;"",E74&lt;&gt;"-",F74&lt;&gt;"",F74&lt;&gt;"-")),N74,IF(AND(N74="",OR(E74&lt;&gt;"",E74&lt;&gt;"-",F74&lt;&gt;"",F74&lt;&gt;"-")),LOOKUP(2,1/($D$16:D73&lt;&gt;""),$D$16:D73),"")),"")</f>
        <v>G1904250001</v>
      </c>
      <c r="E74" s="153" t="str">
        <f>IF(AND(P74&lt;&gt;"",OR(T74&lt;&gt;"",U74&lt;&gt;"",V74&lt;&gt;"")),P74,IF(AND(P74="",OR(T74&lt;&gt;"",U74&lt;&gt;"",V74&lt;&gt;"")),LOOKUP(2,1/($E$16:E73&lt;&gt;""),$E$16:E73),""))</f>
        <v/>
      </c>
      <c r="F74" s="153" t="str">
        <f>IF(AND(X74&lt;&gt;"",OR(AB74&lt;&gt;"",AC74&lt;&gt;"",AD74&lt;&gt;"")),X74,IF(AND(X74="",OR(AB74&lt;&gt;"",AC74&lt;&gt;"",AD74&lt;&gt;"")),LOOKUP(2,1/($F$16:F73&lt;&gt;""),$F$16:F73),""))</f>
        <v/>
      </c>
      <c r="G74" s="151">
        <f>IFERROR(EDATE($B74,VLOOKUP(C74,[1]dsis!$B$4:$D$149,3,FALSE)),"")</f>
        <v>44005</v>
      </c>
      <c r="H74" s="150" t="str">
        <f t="shared" si="5"/>
        <v/>
      </c>
      <c r="I74" s="150" t="str">
        <f t="shared" si="6"/>
        <v/>
      </c>
      <c r="J74" s="150">
        <f>IF(LEN(E74)=0,0,COUNTIFS([1]ListLot!$F$1:$F$1882,CPPBRIX!E74,[1]ListLot!$F$1:$F$1882,"&lt;&gt;"&amp;ISBLANK([1]ListLot!$F$1:$F$1882)))</f>
        <v>0</v>
      </c>
      <c r="L74" s="128"/>
      <c r="M74" s="129"/>
      <c r="N74" s="142"/>
      <c r="O74" s="131" t="str">
        <f t="shared" si="8"/>
        <v/>
      </c>
      <c r="P74" s="142"/>
      <c r="Q74" s="142"/>
      <c r="R74" s="135"/>
      <c r="S74" s="135"/>
      <c r="T74" s="142"/>
      <c r="U74" s="142"/>
      <c r="V74" s="142"/>
      <c r="W74" s="131" t="str">
        <f t="shared" si="7"/>
        <v/>
      </c>
      <c r="X74" s="142"/>
      <c r="Y74" s="172"/>
      <c r="Z74" s="172"/>
      <c r="AA74" s="172"/>
      <c r="AB74" s="172"/>
      <c r="AC74" s="142"/>
      <c r="AD74" s="129"/>
      <c r="AL74" s="3"/>
      <c r="BA74" s="144">
        <v>44005</v>
      </c>
      <c r="BB74" s="142" t="s">
        <v>85</v>
      </c>
      <c r="BC74" s="142"/>
      <c r="BD74" s="168">
        <v>43579.01666666667</v>
      </c>
      <c r="BE74" s="168">
        <v>43579.023530092592</v>
      </c>
      <c r="BF74" s="142"/>
      <c r="BG74" s="142"/>
      <c r="BH74" s="142"/>
      <c r="BI74" s="144">
        <v>44005</v>
      </c>
      <c r="BJ74" s="142" t="s">
        <v>85</v>
      </c>
      <c r="BK74" s="142"/>
      <c r="BL74" s="168">
        <v>43579.014236111114</v>
      </c>
      <c r="BM74" s="168">
        <v>43579.023020833331</v>
      </c>
      <c r="BN74" s="132"/>
      <c r="BO74" s="142"/>
      <c r="BP74" s="129"/>
      <c r="BQ74" s="166" t="s">
        <v>69</v>
      </c>
      <c r="BR74" s="166">
        <v>2205051</v>
      </c>
      <c r="BS74" s="144">
        <v>43578</v>
      </c>
      <c r="BT74" s="145">
        <v>2.3530092592592592E-2</v>
      </c>
      <c r="BU74" s="145">
        <v>2.3020833333333334E-2</v>
      </c>
      <c r="BV74" s="146">
        <v>43579.023530092592</v>
      </c>
      <c r="BW74" s="146">
        <v>43579.023020833331</v>
      </c>
      <c r="BX74" s="146" t="s">
        <v>73</v>
      </c>
      <c r="BY74" s="146" t="s">
        <v>74</v>
      </c>
      <c r="BZ74" s="147">
        <v>2</v>
      </c>
      <c r="CA74" s="147">
        <v>2</v>
      </c>
      <c r="CB74" s="148">
        <v>1.6666666666666666E-2</v>
      </c>
      <c r="CC74" s="148">
        <v>1.4236111111111111E-2</v>
      </c>
      <c r="CD74" s="149">
        <v>43579.01666666667</v>
      </c>
      <c r="CE74" s="149">
        <v>43579.014236111114</v>
      </c>
    </row>
    <row r="75" spans="1:83" ht="18" customHeight="1">
      <c r="A75" s="150" t="str">
        <f>IF(E75&lt;&gt;"",(ROW(E75)-COUNTBLANK($A$14:A74)-14),IF(AND(E75="",F75&lt;&gt;""),(ROW(F75)-COUNTBLANK($A$14:A74)-14),IF(AND(E75&lt;&gt;"",F75&lt;&gt;""),(ROW(E75)-COUNTBLANK($A$14:A74)-14),"")))</f>
        <v/>
      </c>
      <c r="B75" s="151">
        <f t="shared" si="3"/>
        <v>43578</v>
      </c>
      <c r="C75" s="152" t="str">
        <f t="shared" si="4"/>
        <v>WRP ON THE GO CHOCOLATE 24PX200ML</v>
      </c>
      <c r="D75" s="153" t="str">
        <f>IFERROR(IF(AND(N75&lt;&gt;"",OR(E75&lt;&gt;"",E75&lt;&gt;"-",F75&lt;&gt;"",F75&lt;&gt;"-")),N75,IF(AND(N75="",OR(E75&lt;&gt;"",E75&lt;&gt;"-",F75&lt;&gt;"",F75&lt;&gt;"-")),LOOKUP(2,1/($D$16:D74&lt;&gt;""),$D$16:D74),"")),"")</f>
        <v>G1904250001</v>
      </c>
      <c r="E75" s="153" t="str">
        <f>IF(AND(P75&lt;&gt;"",OR(T75&lt;&gt;"",U75&lt;&gt;"",V75&lt;&gt;"")),P75,IF(AND(P75="",OR(T75&lt;&gt;"",U75&lt;&gt;"",V75&lt;&gt;"")),LOOKUP(2,1/($E$16:E74&lt;&gt;""),$E$16:E74),""))</f>
        <v/>
      </c>
      <c r="F75" s="153" t="str">
        <f>IF(AND(X75&lt;&gt;"",OR(AB75&lt;&gt;"",AC75&lt;&gt;"",AD75&lt;&gt;"")),X75,IF(AND(X75="",OR(AB75&lt;&gt;"",AC75&lt;&gt;"",AD75&lt;&gt;"")),LOOKUP(2,1/($F$16:F74&lt;&gt;""),$F$16:F74),""))</f>
        <v/>
      </c>
      <c r="G75" s="151">
        <f>IFERROR(EDATE($B75,VLOOKUP(C75,[1]dsis!$B$4:$D$149,3,FALSE)),"")</f>
        <v>44005</v>
      </c>
      <c r="H75" s="150" t="str">
        <f t="shared" si="5"/>
        <v/>
      </c>
      <c r="I75" s="150" t="str">
        <f t="shared" si="6"/>
        <v/>
      </c>
      <c r="J75" s="150">
        <f>IF(LEN(E75)=0,0,COUNTIFS([1]ListLot!$F$1:$F$1882,CPPBRIX!E75,[1]ListLot!$F$1:$F$1882,"&lt;&gt;"&amp;ISBLANK([1]ListLot!$F$1:$F$1882)))</f>
        <v>0</v>
      </c>
      <c r="L75" s="128"/>
      <c r="M75" s="129"/>
      <c r="N75" s="142"/>
      <c r="O75" s="131" t="str">
        <f t="shared" si="8"/>
        <v/>
      </c>
      <c r="P75" s="142"/>
      <c r="Q75" s="142"/>
      <c r="R75" s="135"/>
      <c r="S75" s="135"/>
      <c r="T75" s="142"/>
      <c r="U75" s="142"/>
      <c r="V75" s="142"/>
      <c r="W75" s="131" t="str">
        <f t="shared" si="7"/>
        <v/>
      </c>
      <c r="X75" s="142"/>
      <c r="Y75" s="172"/>
      <c r="Z75" s="172"/>
      <c r="AA75" s="172"/>
      <c r="AB75" s="172"/>
      <c r="AC75" s="142"/>
      <c r="AD75" s="129"/>
      <c r="AL75" s="3"/>
      <c r="BA75" s="144">
        <v>44005</v>
      </c>
      <c r="BB75" s="142" t="s">
        <v>85</v>
      </c>
      <c r="BC75" s="142"/>
      <c r="BD75" s="168">
        <v>43579.01666666667</v>
      </c>
      <c r="BE75" s="168">
        <v>43579.023530092592</v>
      </c>
      <c r="BF75" s="142"/>
      <c r="BG75" s="142"/>
      <c r="BH75" s="142"/>
      <c r="BI75" s="144">
        <v>44005</v>
      </c>
      <c r="BJ75" s="142" t="s">
        <v>85</v>
      </c>
      <c r="BK75" s="142"/>
      <c r="BL75" s="168">
        <v>43579.014236111114</v>
      </c>
      <c r="BM75" s="168">
        <v>43579.023020833331</v>
      </c>
      <c r="BN75" s="132"/>
      <c r="BO75" s="142"/>
      <c r="BP75" s="129"/>
      <c r="BQ75" s="166" t="s">
        <v>69</v>
      </c>
      <c r="BR75" s="166">
        <v>2205051</v>
      </c>
      <c r="BS75" s="144">
        <v>43578</v>
      </c>
      <c r="BT75" s="145">
        <v>2.3530092592592592E-2</v>
      </c>
      <c r="BU75" s="145">
        <v>2.3020833333333334E-2</v>
      </c>
      <c r="BV75" s="146">
        <v>43579.023530092592</v>
      </c>
      <c r="BW75" s="146">
        <v>43579.023020833331</v>
      </c>
      <c r="BX75" s="146" t="s">
        <v>73</v>
      </c>
      <c r="BY75" s="146" t="s">
        <v>74</v>
      </c>
      <c r="BZ75" s="147">
        <v>2</v>
      </c>
      <c r="CA75" s="147">
        <v>2</v>
      </c>
      <c r="CB75" s="148">
        <v>1.6666666666666666E-2</v>
      </c>
      <c r="CC75" s="148">
        <v>1.4236111111111111E-2</v>
      </c>
      <c r="CD75" s="149">
        <v>43579.01666666667</v>
      </c>
      <c r="CE75" s="149">
        <v>43579.014236111114</v>
      </c>
    </row>
    <row r="76" spans="1:83" ht="18" customHeight="1">
      <c r="A76" s="150" t="str">
        <f>IF(E76&lt;&gt;"",(ROW(E76)-COUNTBLANK($A$14:A75)-14),IF(AND(E76="",F76&lt;&gt;""),(ROW(F76)-COUNTBLANK($A$14:A75)-14),IF(AND(E76&lt;&gt;"",F76&lt;&gt;""),(ROW(E76)-COUNTBLANK($A$14:A75)-14),"")))</f>
        <v/>
      </c>
      <c r="B76" s="151">
        <f t="shared" si="3"/>
        <v>43578</v>
      </c>
      <c r="C76" s="152" t="str">
        <f t="shared" si="4"/>
        <v>WRP ON THE GO CHOCOLATE 24PX200ML</v>
      </c>
      <c r="D76" s="153" t="str">
        <f>IFERROR(IF(AND(N76&lt;&gt;"",OR(E76&lt;&gt;"",E76&lt;&gt;"-",F76&lt;&gt;"",F76&lt;&gt;"-")),N76,IF(AND(N76="",OR(E76&lt;&gt;"",E76&lt;&gt;"-",F76&lt;&gt;"",F76&lt;&gt;"-")),LOOKUP(2,1/($D$16:D75&lt;&gt;""),$D$16:D75),"")),"")</f>
        <v>G1904250001</v>
      </c>
      <c r="E76" s="153" t="str">
        <f>IF(AND(P76&lt;&gt;"",OR(T76&lt;&gt;"",U76&lt;&gt;"",V76&lt;&gt;"")),P76,IF(AND(P76="",OR(T76&lt;&gt;"",U76&lt;&gt;"",V76&lt;&gt;"")),LOOKUP(2,1/($E$16:E75&lt;&gt;""),$E$16:E75),""))</f>
        <v/>
      </c>
      <c r="F76" s="153" t="str">
        <f>IF(AND(X76&lt;&gt;"",OR(AB76&lt;&gt;"",AC76&lt;&gt;"",AD76&lt;&gt;"")),X76,IF(AND(X76="",OR(AB76&lt;&gt;"",AC76&lt;&gt;"",AD76&lt;&gt;"")),LOOKUP(2,1/($F$16:F75&lt;&gt;""),$F$16:F75),""))</f>
        <v/>
      </c>
      <c r="G76" s="151">
        <f>IFERROR(EDATE($B76,VLOOKUP(C76,[1]dsis!$B$4:$D$149,3,FALSE)),"")</f>
        <v>44005</v>
      </c>
      <c r="H76" s="150" t="str">
        <f t="shared" si="5"/>
        <v/>
      </c>
      <c r="I76" s="150" t="str">
        <f t="shared" si="6"/>
        <v/>
      </c>
      <c r="J76" s="150">
        <f>IF(LEN(E76)=0,0,COUNTIFS([1]ListLot!$F$1:$F$1882,CPPBRIX!E76,[1]ListLot!$F$1:$F$1882,"&lt;&gt;"&amp;ISBLANK([1]ListLot!$F$1:$F$1882)))</f>
        <v>0</v>
      </c>
      <c r="L76" s="128"/>
      <c r="M76" s="129"/>
      <c r="N76" s="142"/>
      <c r="O76" s="131" t="str">
        <f t="shared" si="8"/>
        <v/>
      </c>
      <c r="P76" s="142"/>
      <c r="Q76" s="142"/>
      <c r="R76" s="135"/>
      <c r="S76" s="135"/>
      <c r="T76" s="142"/>
      <c r="U76" s="142"/>
      <c r="V76" s="142"/>
      <c r="W76" s="131" t="str">
        <f t="shared" si="7"/>
        <v/>
      </c>
      <c r="X76" s="142"/>
      <c r="Y76" s="172"/>
      <c r="Z76" s="172"/>
      <c r="AA76" s="172"/>
      <c r="AB76" s="172"/>
      <c r="AC76" s="142"/>
      <c r="AD76" s="129"/>
      <c r="AL76" s="3"/>
      <c r="BA76" s="144">
        <v>44005</v>
      </c>
      <c r="BB76" s="142" t="s">
        <v>85</v>
      </c>
      <c r="BC76" s="142"/>
      <c r="BD76" s="168">
        <v>43579.01666666667</v>
      </c>
      <c r="BE76" s="168">
        <v>43579.023530092592</v>
      </c>
      <c r="BF76" s="142"/>
      <c r="BG76" s="142"/>
      <c r="BH76" s="142"/>
      <c r="BI76" s="144">
        <v>44005</v>
      </c>
      <c r="BJ76" s="142" t="s">
        <v>85</v>
      </c>
      <c r="BK76" s="142"/>
      <c r="BL76" s="168">
        <v>43579.014236111114</v>
      </c>
      <c r="BM76" s="168">
        <v>43579.023020833331</v>
      </c>
      <c r="BN76" s="132"/>
      <c r="BO76" s="142"/>
      <c r="BP76" s="129"/>
      <c r="BQ76" s="166" t="s">
        <v>69</v>
      </c>
      <c r="BR76" s="166">
        <v>2205051</v>
      </c>
      <c r="BS76" s="144">
        <v>43578</v>
      </c>
      <c r="BT76" s="145">
        <v>2.3530092592592592E-2</v>
      </c>
      <c r="BU76" s="145">
        <v>2.3020833333333334E-2</v>
      </c>
      <c r="BV76" s="146">
        <v>43579.023530092592</v>
      </c>
      <c r="BW76" s="146">
        <v>43579.023020833331</v>
      </c>
      <c r="BX76" s="146" t="s">
        <v>73</v>
      </c>
      <c r="BY76" s="146" t="s">
        <v>74</v>
      </c>
      <c r="BZ76" s="147">
        <v>2</v>
      </c>
      <c r="CA76" s="147">
        <v>2</v>
      </c>
      <c r="CB76" s="148">
        <v>1.6666666666666666E-2</v>
      </c>
      <c r="CC76" s="148">
        <v>1.4236111111111111E-2</v>
      </c>
      <c r="CD76" s="149">
        <v>43579.01666666667</v>
      </c>
      <c r="CE76" s="149">
        <v>43579.014236111114</v>
      </c>
    </row>
    <row r="77" spans="1:83" ht="18" customHeight="1">
      <c r="A77" s="150" t="str">
        <f>IF(E77&lt;&gt;"",(ROW(E77)-COUNTBLANK($A$14:A76)-14),IF(AND(E77="",F77&lt;&gt;""),(ROW(F77)-COUNTBLANK($A$14:A76)-14),IF(AND(E77&lt;&gt;"",F77&lt;&gt;""),(ROW(E77)-COUNTBLANK($A$14:A76)-14),"")))</f>
        <v/>
      </c>
      <c r="B77" s="151">
        <f t="shared" si="3"/>
        <v>43578</v>
      </c>
      <c r="C77" s="152" t="str">
        <f t="shared" si="4"/>
        <v>WRP ON THE GO CHOCOLATE 24PX200ML</v>
      </c>
      <c r="D77" s="153" t="str">
        <f>IFERROR(IF(AND(N77&lt;&gt;"",OR(E77&lt;&gt;"",E77&lt;&gt;"-",F77&lt;&gt;"",F77&lt;&gt;"-")),N77,IF(AND(N77="",OR(E77&lt;&gt;"",E77&lt;&gt;"-",F77&lt;&gt;"",F77&lt;&gt;"-")),LOOKUP(2,1/($D$16:D76&lt;&gt;""),$D$16:D76),"")),"")</f>
        <v>G1904250001</v>
      </c>
      <c r="E77" s="153" t="str">
        <f>IF(AND(P77&lt;&gt;"",OR(T77&lt;&gt;"",U77&lt;&gt;"",V77&lt;&gt;"")),P77,IF(AND(P77="",OR(T77&lt;&gt;"",U77&lt;&gt;"",V77&lt;&gt;"")),LOOKUP(2,1/($E$16:E76&lt;&gt;""),$E$16:E76),""))</f>
        <v/>
      </c>
      <c r="F77" s="153" t="str">
        <f>IF(AND(X77&lt;&gt;"",OR(AB77&lt;&gt;"",AC77&lt;&gt;"",AD77&lt;&gt;"")),X77,IF(AND(X77="",OR(AB77&lt;&gt;"",AC77&lt;&gt;"",AD77&lt;&gt;"")),LOOKUP(2,1/($F$16:F76&lt;&gt;""),$F$16:F76),""))</f>
        <v/>
      </c>
      <c r="G77" s="151">
        <f>IFERROR(EDATE($B77,VLOOKUP(C77,[1]dsis!$B$4:$D$149,3,FALSE)),"")</f>
        <v>44005</v>
      </c>
      <c r="H77" s="150" t="str">
        <f t="shared" si="5"/>
        <v/>
      </c>
      <c r="I77" s="150" t="str">
        <f t="shared" si="6"/>
        <v/>
      </c>
      <c r="J77" s="150">
        <f>IF(LEN(E77)=0,0,COUNTIFS([1]ListLot!$F$1:$F$1882,CPPBRIX!E77,[1]ListLot!$F$1:$F$1882,"&lt;&gt;"&amp;ISBLANK([1]ListLot!$F$1:$F$1882)))</f>
        <v>0</v>
      </c>
      <c r="L77" s="128"/>
      <c r="M77" s="129"/>
      <c r="N77" s="142"/>
      <c r="O77" s="131" t="str">
        <f t="shared" si="8"/>
        <v/>
      </c>
      <c r="P77" s="142"/>
      <c r="Q77" s="142"/>
      <c r="R77" s="135"/>
      <c r="S77" s="135"/>
      <c r="T77" s="142"/>
      <c r="U77" s="142"/>
      <c r="V77" s="142"/>
      <c r="W77" s="131" t="str">
        <f t="shared" si="7"/>
        <v/>
      </c>
      <c r="X77" s="142"/>
      <c r="Y77" s="172"/>
      <c r="Z77" s="172"/>
      <c r="AA77" s="172"/>
      <c r="AB77" s="172"/>
      <c r="AC77" s="142"/>
      <c r="AD77" s="129"/>
      <c r="AL77" s="3"/>
      <c r="BA77" s="144">
        <v>44005</v>
      </c>
      <c r="BB77" s="142" t="s">
        <v>85</v>
      </c>
      <c r="BC77" s="142"/>
      <c r="BD77" s="168">
        <v>43579.01666666667</v>
      </c>
      <c r="BE77" s="168">
        <v>43579.023530092592</v>
      </c>
      <c r="BF77" s="142"/>
      <c r="BG77" s="142"/>
      <c r="BH77" s="142"/>
      <c r="BI77" s="144">
        <v>44005</v>
      </c>
      <c r="BJ77" s="142" t="s">
        <v>85</v>
      </c>
      <c r="BK77" s="142"/>
      <c r="BL77" s="168">
        <v>43579.014236111114</v>
      </c>
      <c r="BM77" s="168">
        <v>43579.023020833331</v>
      </c>
      <c r="BN77" s="132"/>
      <c r="BO77" s="142"/>
      <c r="BP77" s="129"/>
      <c r="BQ77" s="166" t="s">
        <v>69</v>
      </c>
      <c r="BR77" s="166">
        <v>2205051</v>
      </c>
      <c r="BS77" s="144">
        <v>43578</v>
      </c>
      <c r="BT77" s="145">
        <v>2.3530092592592592E-2</v>
      </c>
      <c r="BU77" s="145">
        <v>2.3020833333333334E-2</v>
      </c>
      <c r="BV77" s="146">
        <v>43579.023530092592</v>
      </c>
      <c r="BW77" s="146">
        <v>43579.023020833331</v>
      </c>
      <c r="BX77" s="146" t="s">
        <v>73</v>
      </c>
      <c r="BY77" s="146" t="s">
        <v>74</v>
      </c>
      <c r="BZ77" s="147">
        <v>2</v>
      </c>
      <c r="CA77" s="147">
        <v>2</v>
      </c>
      <c r="CB77" s="148">
        <v>1.6666666666666666E-2</v>
      </c>
      <c r="CC77" s="148">
        <v>1.4236111111111111E-2</v>
      </c>
      <c r="CD77" s="149">
        <v>43579.01666666667</v>
      </c>
      <c r="CE77" s="149">
        <v>43579.014236111114</v>
      </c>
    </row>
    <row r="78" spans="1:83" ht="18" customHeight="1">
      <c r="A78" s="150" t="str">
        <f>IF(E78&lt;&gt;"",(ROW(E78)-COUNTBLANK($A$14:A77)-14),IF(AND(E78="",F78&lt;&gt;""),(ROW(F78)-COUNTBLANK($A$14:A77)-14),IF(AND(E78&lt;&gt;"",F78&lt;&gt;""),(ROW(E78)-COUNTBLANK($A$14:A77)-14),"")))</f>
        <v/>
      </c>
      <c r="B78" s="151">
        <f t="shared" si="3"/>
        <v>43578</v>
      </c>
      <c r="C78" s="152" t="str">
        <f t="shared" si="4"/>
        <v>WRP ON THE GO CHOCOLATE 24PX200ML</v>
      </c>
      <c r="D78" s="153" t="str">
        <f>IFERROR(IF(AND(N78&lt;&gt;"",OR(E78&lt;&gt;"",E78&lt;&gt;"-",F78&lt;&gt;"",F78&lt;&gt;"-")),N78,IF(AND(N78="",OR(E78&lt;&gt;"",E78&lt;&gt;"-",F78&lt;&gt;"",F78&lt;&gt;"-")),LOOKUP(2,1/($D$16:D77&lt;&gt;""),$D$16:D77),"")),"")</f>
        <v>G1904250001</v>
      </c>
      <c r="E78" s="153" t="str">
        <f>IF(AND(P78&lt;&gt;"",OR(T78&lt;&gt;"",U78&lt;&gt;"",V78&lt;&gt;"")),P78,IF(AND(P78="",OR(T78&lt;&gt;"",U78&lt;&gt;"",V78&lt;&gt;"")),LOOKUP(2,1/($E$16:E77&lt;&gt;""),$E$16:E77),""))</f>
        <v/>
      </c>
      <c r="F78" s="153" t="str">
        <f>IF(AND(X78&lt;&gt;"",OR(AB78&lt;&gt;"",AC78&lt;&gt;"",AD78&lt;&gt;"")),X78,IF(AND(X78="",OR(AB78&lt;&gt;"",AC78&lt;&gt;"",AD78&lt;&gt;"")),LOOKUP(2,1/($F$16:F77&lt;&gt;""),$F$16:F77),""))</f>
        <v/>
      </c>
      <c r="G78" s="151">
        <f>IFERROR(EDATE($B78,VLOOKUP(C78,[1]dsis!$B$4:$D$149,3,FALSE)),"")</f>
        <v>44005</v>
      </c>
      <c r="H78" s="150" t="str">
        <f t="shared" si="5"/>
        <v/>
      </c>
      <c r="I78" s="150" t="str">
        <f t="shared" si="6"/>
        <v/>
      </c>
      <c r="J78" s="150">
        <f>IF(LEN(E78)=0,0,COUNTIFS([1]ListLot!$F$1:$F$1882,CPPBRIX!E78,[1]ListLot!$F$1:$F$1882,"&lt;&gt;"&amp;ISBLANK([1]ListLot!$F$1:$F$1882)))</f>
        <v>0</v>
      </c>
      <c r="L78" s="128"/>
      <c r="M78" s="129"/>
      <c r="N78" s="142"/>
      <c r="O78" s="131" t="str">
        <f t="shared" si="8"/>
        <v/>
      </c>
      <c r="P78" s="142"/>
      <c r="Q78" s="142"/>
      <c r="R78" s="135"/>
      <c r="S78" s="135"/>
      <c r="T78" s="142"/>
      <c r="U78" s="142"/>
      <c r="V78" s="142"/>
      <c r="W78" s="131" t="str">
        <f t="shared" si="7"/>
        <v/>
      </c>
      <c r="X78" s="142"/>
      <c r="Y78" s="142"/>
      <c r="Z78" s="135"/>
      <c r="AA78" s="135"/>
      <c r="AB78" s="132"/>
      <c r="AC78" s="142"/>
      <c r="AD78" s="129"/>
      <c r="AL78" s="3"/>
      <c r="BA78" s="144">
        <v>44005</v>
      </c>
      <c r="BB78" s="142" t="s">
        <v>85</v>
      </c>
      <c r="BC78" s="142"/>
      <c r="BD78" s="168">
        <v>43579.01666666667</v>
      </c>
      <c r="BE78" s="168">
        <v>43579.023530092592</v>
      </c>
      <c r="BF78" s="142"/>
      <c r="BG78" s="142"/>
      <c r="BH78" s="142"/>
      <c r="BI78" s="144">
        <v>44005</v>
      </c>
      <c r="BJ78" s="142" t="s">
        <v>85</v>
      </c>
      <c r="BK78" s="142"/>
      <c r="BL78" s="168">
        <v>43579.014236111114</v>
      </c>
      <c r="BM78" s="168">
        <v>43579.023020833331</v>
      </c>
      <c r="BN78" s="132"/>
      <c r="BO78" s="142"/>
      <c r="BP78" s="129"/>
      <c r="BQ78" s="166" t="s">
        <v>69</v>
      </c>
      <c r="BR78" s="166">
        <v>2205051</v>
      </c>
      <c r="BS78" s="144">
        <v>43578</v>
      </c>
      <c r="BT78" s="145">
        <v>2.3530092592592592E-2</v>
      </c>
      <c r="BU78" s="145">
        <v>2.3020833333333334E-2</v>
      </c>
      <c r="BV78" s="146">
        <v>43579.023530092592</v>
      </c>
      <c r="BW78" s="146">
        <v>43579.023020833331</v>
      </c>
      <c r="BX78" s="146" t="s">
        <v>73</v>
      </c>
      <c r="BY78" s="146" t="s">
        <v>74</v>
      </c>
      <c r="BZ78" s="147">
        <v>2</v>
      </c>
      <c r="CA78" s="147">
        <v>2</v>
      </c>
      <c r="CB78" s="148">
        <v>1.6666666666666666E-2</v>
      </c>
      <c r="CC78" s="148">
        <v>1.4236111111111111E-2</v>
      </c>
      <c r="CD78" s="149">
        <v>43579.01666666667</v>
      </c>
      <c r="CE78" s="149">
        <v>43579.014236111114</v>
      </c>
    </row>
    <row r="79" spans="1:83" ht="18" customHeight="1">
      <c r="A79" s="150" t="str">
        <f>IF(E79&lt;&gt;"",(ROW(E79)-COUNTBLANK($A$14:A78)-14),IF(AND(E79="",F79&lt;&gt;""),(ROW(F79)-COUNTBLANK($A$14:A78)-14),IF(AND(E79&lt;&gt;"",F79&lt;&gt;""),(ROW(E79)-COUNTBLANK($A$14:A78)-14),"")))</f>
        <v/>
      </c>
      <c r="B79" s="151">
        <f t="shared" si="3"/>
        <v>43578</v>
      </c>
      <c r="C79" s="152" t="str">
        <f t="shared" si="4"/>
        <v>WRP ON THE GO CHOCOLATE 24PX200ML</v>
      </c>
      <c r="D79" s="153" t="str">
        <f>IFERROR(IF(AND(N79&lt;&gt;"",OR(E79&lt;&gt;"",E79&lt;&gt;"-",F79&lt;&gt;"",F79&lt;&gt;"-")),N79,IF(AND(N79="",OR(E79&lt;&gt;"",E79&lt;&gt;"-",F79&lt;&gt;"",F79&lt;&gt;"-")),LOOKUP(2,1/($D$16:D78&lt;&gt;""),$D$16:D78),"")),"")</f>
        <v>G1904250001</v>
      </c>
      <c r="E79" s="153" t="str">
        <f>IF(AND(P79&lt;&gt;"",OR(T79&lt;&gt;"",U79&lt;&gt;"",V79&lt;&gt;"")),P79,IF(AND(P79="",OR(T79&lt;&gt;"",U79&lt;&gt;"",V79&lt;&gt;"")),LOOKUP(2,1/($E$16:E78&lt;&gt;""),$E$16:E78),""))</f>
        <v/>
      </c>
      <c r="F79" s="153" t="str">
        <f>IF(AND(X79&lt;&gt;"",OR(AB79&lt;&gt;"",AC79&lt;&gt;"",AD79&lt;&gt;"")),X79,IF(AND(X79="",OR(AB79&lt;&gt;"",AC79&lt;&gt;"",AD79&lt;&gt;"")),LOOKUP(2,1/($F$16:F78&lt;&gt;""),$F$16:F78),""))</f>
        <v/>
      </c>
      <c r="G79" s="151">
        <f>IFERROR(EDATE($B79,VLOOKUP(C79,[1]dsis!$B$4:$D$149,3,FALSE)),"")</f>
        <v>44005</v>
      </c>
      <c r="H79" s="150" t="str">
        <f t="shared" si="5"/>
        <v/>
      </c>
      <c r="I79" s="150" t="str">
        <f t="shared" si="6"/>
        <v/>
      </c>
      <c r="J79" s="150">
        <f>IF(LEN(E79)=0,0,COUNTIFS([1]ListLot!$F$1:$F$1882,CPPBRIX!E79,[1]ListLot!$F$1:$F$1882,"&lt;&gt;"&amp;ISBLANK([1]ListLot!$F$1:$F$1882)))</f>
        <v>0</v>
      </c>
      <c r="L79" s="128"/>
      <c r="M79" s="129"/>
      <c r="N79" s="142"/>
      <c r="O79" s="131" t="str">
        <f t="shared" si="8"/>
        <v/>
      </c>
      <c r="P79" s="142"/>
      <c r="Q79" s="142"/>
      <c r="R79" s="135"/>
      <c r="S79" s="135"/>
      <c r="T79" s="142"/>
      <c r="U79" s="142"/>
      <c r="V79" s="142"/>
      <c r="W79" s="131" t="str">
        <f t="shared" si="7"/>
        <v/>
      </c>
      <c r="X79" s="142"/>
      <c r="Y79" s="142"/>
      <c r="Z79" s="135"/>
      <c r="AA79" s="135"/>
      <c r="AB79" s="132"/>
      <c r="AC79" s="142"/>
      <c r="AD79" s="129"/>
      <c r="AL79" s="3"/>
      <c r="BA79" s="144">
        <v>44005</v>
      </c>
      <c r="BB79" s="142" t="s">
        <v>85</v>
      </c>
      <c r="BC79" s="142"/>
      <c r="BD79" s="168">
        <v>43579.01666666667</v>
      </c>
      <c r="BE79" s="168">
        <v>43579.023530092592</v>
      </c>
      <c r="BF79" s="142"/>
      <c r="BG79" s="142"/>
      <c r="BH79" s="142"/>
      <c r="BI79" s="144">
        <v>44005</v>
      </c>
      <c r="BJ79" s="142" t="s">
        <v>85</v>
      </c>
      <c r="BK79" s="142"/>
      <c r="BL79" s="168">
        <v>43579.014236111114</v>
      </c>
      <c r="BM79" s="168">
        <v>43579.023020833331</v>
      </c>
      <c r="BN79" s="132"/>
      <c r="BO79" s="142"/>
      <c r="BP79" s="129"/>
      <c r="BQ79" s="166" t="s">
        <v>69</v>
      </c>
      <c r="BR79" s="166">
        <v>2205051</v>
      </c>
      <c r="BS79" s="144">
        <v>43578</v>
      </c>
      <c r="BT79" s="145">
        <v>2.3530092592592592E-2</v>
      </c>
      <c r="BU79" s="145">
        <v>2.3020833333333334E-2</v>
      </c>
      <c r="BV79" s="146">
        <v>43579.023530092592</v>
      </c>
      <c r="BW79" s="146">
        <v>43579.023020833331</v>
      </c>
      <c r="BX79" s="146" t="s">
        <v>73</v>
      </c>
      <c r="BY79" s="146" t="s">
        <v>74</v>
      </c>
      <c r="BZ79" s="147">
        <v>2</v>
      </c>
      <c r="CA79" s="147">
        <v>2</v>
      </c>
      <c r="CB79" s="148">
        <v>1.6666666666666666E-2</v>
      </c>
      <c r="CC79" s="148">
        <v>1.4236111111111111E-2</v>
      </c>
      <c r="CD79" s="149">
        <v>43579.01666666667</v>
      </c>
      <c r="CE79" s="149">
        <v>43579.014236111114</v>
      </c>
    </row>
    <row r="80" spans="1:83" ht="18" customHeight="1">
      <c r="A80" s="150" t="str">
        <f>IF(E80&lt;&gt;"",(ROW(E80)-COUNTBLANK($A$14:A79)-14),IF(AND(E80="",F80&lt;&gt;""),(ROW(F80)-COUNTBLANK($A$14:A79)-14),IF(AND(E80&lt;&gt;"",F80&lt;&gt;""),(ROW(E80)-COUNTBLANK($A$14:A79)-14),"")))</f>
        <v/>
      </c>
      <c r="B80" s="151">
        <f t="shared" si="3"/>
        <v>43578</v>
      </c>
      <c r="C80" s="152" t="str">
        <f t="shared" si="4"/>
        <v>WRP ON THE GO CHOCOLATE 24PX200ML</v>
      </c>
      <c r="D80" s="153" t="str">
        <f>IFERROR(IF(AND(N80&lt;&gt;"",OR(E80&lt;&gt;"",E80&lt;&gt;"-",F80&lt;&gt;"",F80&lt;&gt;"-")),N80,IF(AND(N80="",OR(E80&lt;&gt;"",E80&lt;&gt;"-",F80&lt;&gt;"",F80&lt;&gt;"-")),LOOKUP(2,1/($D$16:D79&lt;&gt;""),$D$16:D79),"")),"")</f>
        <v>G1904250001</v>
      </c>
      <c r="E80" s="153" t="str">
        <f>IF(AND(P80&lt;&gt;"",OR(T80&lt;&gt;"",U80&lt;&gt;"",V80&lt;&gt;"")),P80,IF(AND(P80="",OR(T80&lt;&gt;"",U80&lt;&gt;"",V80&lt;&gt;"")),LOOKUP(2,1/($E$16:E79&lt;&gt;""),$E$16:E79),""))</f>
        <v/>
      </c>
      <c r="F80" s="153" t="str">
        <f>IF(AND(X80&lt;&gt;"",OR(AB80&lt;&gt;"",AC80&lt;&gt;"",AD80&lt;&gt;"")),X80,IF(AND(X80="",OR(AB80&lt;&gt;"",AC80&lt;&gt;"",AD80&lt;&gt;"")),LOOKUP(2,1/($F$16:F79&lt;&gt;""),$F$16:F79),""))</f>
        <v/>
      </c>
      <c r="G80" s="151">
        <f>IFERROR(EDATE($B80,VLOOKUP(C80,[1]dsis!$B$4:$D$149,3,FALSE)),"")</f>
        <v>44005</v>
      </c>
      <c r="H80" s="150" t="str">
        <f t="shared" si="5"/>
        <v/>
      </c>
      <c r="I80" s="150" t="str">
        <f t="shared" si="6"/>
        <v/>
      </c>
      <c r="J80" s="150">
        <f>IF(LEN(E80)=0,0,COUNTIFS([1]ListLot!$F$1:$F$1882,CPPBRIX!E80,[1]ListLot!$F$1:$F$1882,"&lt;&gt;"&amp;ISBLANK([1]ListLot!$F$1:$F$1882)))</f>
        <v>0</v>
      </c>
      <c r="L80" s="128"/>
      <c r="M80" s="129"/>
      <c r="N80" s="142"/>
      <c r="O80" s="131" t="str">
        <f t="shared" si="8"/>
        <v/>
      </c>
      <c r="P80" s="142"/>
      <c r="Q80" s="142"/>
      <c r="R80" s="135"/>
      <c r="S80" s="135"/>
      <c r="T80" s="142"/>
      <c r="U80" s="142"/>
      <c r="V80" s="142"/>
      <c r="W80" s="131" t="str">
        <f t="shared" si="7"/>
        <v/>
      </c>
      <c r="X80" s="142"/>
      <c r="Y80" s="142"/>
      <c r="Z80" s="135"/>
      <c r="AA80" s="135"/>
      <c r="AB80" s="132"/>
      <c r="AC80" s="142"/>
      <c r="AD80" s="129"/>
      <c r="AL80" s="3"/>
      <c r="BA80" s="144">
        <v>44005</v>
      </c>
      <c r="BB80" s="142" t="s">
        <v>85</v>
      </c>
      <c r="BC80" s="142"/>
      <c r="BD80" s="168">
        <v>43579.01666666667</v>
      </c>
      <c r="BE80" s="168">
        <v>43579.023530092592</v>
      </c>
      <c r="BF80" s="142"/>
      <c r="BG80" s="142"/>
      <c r="BH80" s="142"/>
      <c r="BI80" s="144">
        <v>44005</v>
      </c>
      <c r="BJ80" s="142" t="s">
        <v>85</v>
      </c>
      <c r="BK80" s="142"/>
      <c r="BL80" s="168">
        <v>43579.014236111114</v>
      </c>
      <c r="BM80" s="168">
        <v>43579.023020833331</v>
      </c>
      <c r="BN80" s="132"/>
      <c r="BO80" s="142"/>
      <c r="BP80" s="129"/>
      <c r="BQ80" s="166" t="s">
        <v>69</v>
      </c>
      <c r="BR80" s="166">
        <v>2205051</v>
      </c>
      <c r="BS80" s="144">
        <v>43578</v>
      </c>
      <c r="BT80" s="145">
        <v>2.3530092592592592E-2</v>
      </c>
      <c r="BU80" s="145">
        <v>2.3020833333333334E-2</v>
      </c>
      <c r="BV80" s="146">
        <v>43579.023530092592</v>
      </c>
      <c r="BW80" s="146">
        <v>43579.023020833331</v>
      </c>
      <c r="BX80" s="146" t="s">
        <v>73</v>
      </c>
      <c r="BY80" s="146" t="s">
        <v>74</v>
      </c>
      <c r="BZ80" s="147">
        <v>2</v>
      </c>
      <c r="CA80" s="147">
        <v>2</v>
      </c>
      <c r="CB80" s="148">
        <v>1.6666666666666666E-2</v>
      </c>
      <c r="CC80" s="148">
        <v>1.4236111111111111E-2</v>
      </c>
      <c r="CD80" s="149">
        <v>43579.01666666667</v>
      </c>
      <c r="CE80" s="149">
        <v>43579.014236111114</v>
      </c>
    </row>
    <row r="81" spans="1:83" ht="18" customHeight="1">
      <c r="A81" s="150" t="str">
        <f>IF(E81&lt;&gt;"",(ROW(E81)-COUNTBLANK($A$14:A80)-14),IF(AND(E81="",F81&lt;&gt;""),(ROW(F81)-COUNTBLANK($A$14:A80)-14),IF(AND(E81&lt;&gt;"",F81&lt;&gt;""),(ROW(E81)-COUNTBLANK($A$14:A80)-14),"")))</f>
        <v/>
      </c>
      <c r="B81" s="151">
        <f t="shared" si="3"/>
        <v>43578</v>
      </c>
      <c r="C81" s="152" t="str">
        <f t="shared" si="4"/>
        <v>WRP ON THE GO CHOCOLATE 24PX200ML</v>
      </c>
      <c r="D81" s="153" t="str">
        <f>IFERROR(IF(AND(N81&lt;&gt;"",OR(E81&lt;&gt;"",E81&lt;&gt;"-",F81&lt;&gt;"",F81&lt;&gt;"-")),N81,IF(AND(N81="",OR(E81&lt;&gt;"",E81&lt;&gt;"-",F81&lt;&gt;"",F81&lt;&gt;"-")),LOOKUP(2,1/($D$16:D80&lt;&gt;""),$D$16:D80),"")),"")</f>
        <v>G1904250001</v>
      </c>
      <c r="E81" s="153" t="str">
        <f>IF(AND(P81&lt;&gt;"",OR(T81&lt;&gt;"",U81&lt;&gt;"",V81&lt;&gt;"")),P81,IF(AND(P81="",OR(T81&lt;&gt;"",U81&lt;&gt;"",V81&lt;&gt;"")),LOOKUP(2,1/($E$16:E80&lt;&gt;""),$E$16:E80),""))</f>
        <v/>
      </c>
      <c r="F81" s="153" t="str">
        <f>IF(AND(X81&lt;&gt;"",OR(AB81&lt;&gt;"",AC81&lt;&gt;"",AD81&lt;&gt;"")),X81,IF(AND(X81="",OR(AB81&lt;&gt;"",AC81&lt;&gt;"",AD81&lt;&gt;"")),LOOKUP(2,1/($F$16:F80&lt;&gt;""),$F$16:F80),""))</f>
        <v/>
      </c>
      <c r="G81" s="151">
        <f>IFERROR(EDATE($B81,VLOOKUP(C81,[1]dsis!$B$4:$D$149,3,FALSE)),"")</f>
        <v>44005</v>
      </c>
      <c r="H81" s="150" t="str">
        <f t="shared" si="5"/>
        <v/>
      </c>
      <c r="I81" s="150" t="str">
        <f t="shared" si="6"/>
        <v/>
      </c>
      <c r="J81" s="150">
        <f>IF(LEN(E81)=0,0,COUNTIFS([1]ListLot!$F$1:$F$1882,CPPBRIX!E81,[1]ListLot!$F$1:$F$1882,"&lt;&gt;"&amp;ISBLANK([1]ListLot!$F$1:$F$1882)))</f>
        <v>0</v>
      </c>
      <c r="L81" s="128"/>
      <c r="M81" s="129"/>
      <c r="N81" s="142"/>
      <c r="O81" s="131" t="str">
        <f t="shared" si="8"/>
        <v/>
      </c>
      <c r="P81" s="142"/>
      <c r="Q81" s="142"/>
      <c r="R81" s="135"/>
      <c r="S81" s="135"/>
      <c r="T81" s="142"/>
      <c r="U81" s="142"/>
      <c r="V81" s="142"/>
      <c r="W81" s="131" t="str">
        <f t="shared" si="7"/>
        <v/>
      </c>
      <c r="X81" s="142"/>
      <c r="Y81" s="142"/>
      <c r="Z81" s="135"/>
      <c r="AA81" s="135"/>
      <c r="AB81" s="132"/>
      <c r="AC81" s="142"/>
      <c r="AD81" s="129"/>
      <c r="AL81" s="3"/>
      <c r="BA81" s="144">
        <v>44005</v>
      </c>
      <c r="BB81" s="142" t="s">
        <v>85</v>
      </c>
      <c r="BC81" s="142"/>
      <c r="BD81" s="168">
        <v>43579.01666666667</v>
      </c>
      <c r="BE81" s="168">
        <v>43579.023530092592</v>
      </c>
      <c r="BF81" s="142"/>
      <c r="BG81" s="142"/>
      <c r="BH81" s="142"/>
      <c r="BI81" s="144">
        <v>44005</v>
      </c>
      <c r="BJ81" s="142" t="s">
        <v>85</v>
      </c>
      <c r="BK81" s="142"/>
      <c r="BL81" s="168">
        <v>43579.014236111114</v>
      </c>
      <c r="BM81" s="168">
        <v>43579.023020833331</v>
      </c>
      <c r="BN81" s="132"/>
      <c r="BO81" s="142"/>
      <c r="BP81" s="129"/>
      <c r="BQ81" s="166" t="s">
        <v>69</v>
      </c>
      <c r="BR81" s="166">
        <v>2205051</v>
      </c>
      <c r="BS81" s="144">
        <v>43578</v>
      </c>
      <c r="BT81" s="145">
        <v>2.3530092592592592E-2</v>
      </c>
      <c r="BU81" s="145">
        <v>2.3020833333333334E-2</v>
      </c>
      <c r="BV81" s="146">
        <v>43579.023530092592</v>
      </c>
      <c r="BW81" s="146">
        <v>43579.023020833331</v>
      </c>
      <c r="BX81" s="146" t="s">
        <v>73</v>
      </c>
      <c r="BY81" s="146" t="s">
        <v>74</v>
      </c>
      <c r="BZ81" s="147">
        <v>2</v>
      </c>
      <c r="CA81" s="147">
        <v>2</v>
      </c>
      <c r="CB81" s="148">
        <v>1.6666666666666666E-2</v>
      </c>
      <c r="CC81" s="148">
        <v>1.4236111111111111E-2</v>
      </c>
      <c r="CD81" s="149">
        <v>43579.01666666667</v>
      </c>
      <c r="CE81" s="149">
        <v>43579.014236111114</v>
      </c>
    </row>
    <row r="82" spans="1:83" ht="18" customHeight="1">
      <c r="A82" s="150" t="str">
        <f>IF(E82&lt;&gt;"",(ROW(E82)-COUNTBLANK($A$14:A81)-14),IF(AND(E82="",F82&lt;&gt;""),(ROW(F82)-COUNTBLANK($A$14:A81)-14),IF(AND(E82&lt;&gt;"",F82&lt;&gt;""),(ROW(E82)-COUNTBLANK($A$14:A81)-14),"")))</f>
        <v/>
      </c>
      <c r="B82" s="151">
        <f t="shared" ref="B82:B101" si="9">IF(L82="",$L$16,L82)</f>
        <v>43578</v>
      </c>
      <c r="C82" s="152" t="str">
        <f t="shared" ref="C82:C101" si="10">+$C$16</f>
        <v>WRP ON THE GO CHOCOLATE 24PX200ML</v>
      </c>
      <c r="D82" s="153" t="str">
        <f>IFERROR(IF(AND(N82&lt;&gt;"",OR(E82&lt;&gt;"",E82&lt;&gt;"-",F82&lt;&gt;"",F82&lt;&gt;"-")),N82,IF(AND(N82="",OR(E82&lt;&gt;"",E82&lt;&gt;"-",F82&lt;&gt;"",F82&lt;&gt;"-")),LOOKUP(2,1/($D$16:D81&lt;&gt;""),$D$16:D81),"")),"")</f>
        <v>G1904250001</v>
      </c>
      <c r="E82" s="153" t="str">
        <f>IF(AND(P82&lt;&gt;"",OR(T82&lt;&gt;"",U82&lt;&gt;"",V82&lt;&gt;"")),P82,IF(AND(P82="",OR(T82&lt;&gt;"",U82&lt;&gt;"",V82&lt;&gt;"")),LOOKUP(2,1/($E$16:E81&lt;&gt;""),$E$16:E81),""))</f>
        <v/>
      </c>
      <c r="F82" s="153" t="str">
        <f>IF(AND(X82&lt;&gt;"",OR(AB82&lt;&gt;"",AC82&lt;&gt;"",AD82&lt;&gt;"")),X82,IF(AND(X82="",OR(AB82&lt;&gt;"",AC82&lt;&gt;"",AD82&lt;&gt;"")),LOOKUP(2,1/($F$16:F81&lt;&gt;""),$F$16:F81),""))</f>
        <v/>
      </c>
      <c r="G82" s="151">
        <f>IFERROR(EDATE($B82,VLOOKUP(C82,[1]dsis!$B$4:$D$149,3,FALSE)),"")</f>
        <v>44005</v>
      </c>
      <c r="H82" s="150" t="str">
        <f t="shared" ref="H82:H101" si="11">IF(P82&lt;&gt;"",LEFT(P82,6)=(CONCATENATE("TB",TEXT(B82,"MM"),TEXT(B82,"DD"))),"")</f>
        <v/>
      </c>
      <c r="I82" s="150" t="str">
        <f t="shared" ref="I82:I101" si="12">IF(X82&lt;&gt;"",LEFT(X82,6)=(CONCATENATE("TC",TEXT(B82,"MM"),TEXT(B82,"DD"))),"")</f>
        <v/>
      </c>
      <c r="J82" s="150">
        <f>IF(LEN(E82)=0,0,COUNTIFS([1]ListLot!$F$1:$F$1882,CPPBRIX!E82,[1]ListLot!$F$1:$F$1882,"&lt;&gt;"&amp;ISBLANK([1]ListLot!$F$1:$F$1882)))</f>
        <v>0</v>
      </c>
      <c r="L82" s="128"/>
      <c r="M82" s="129"/>
      <c r="N82" s="142"/>
      <c r="O82" s="131" t="str">
        <f t="shared" si="8"/>
        <v/>
      </c>
      <c r="P82" s="142"/>
      <c r="Q82" s="142"/>
      <c r="R82" s="135"/>
      <c r="S82" s="135"/>
      <c r="T82" s="142"/>
      <c r="U82" s="142"/>
      <c r="V82" s="142"/>
      <c r="W82" s="131" t="str">
        <f t="shared" si="7"/>
        <v/>
      </c>
      <c r="X82" s="142"/>
      <c r="Y82" s="142"/>
      <c r="Z82" s="135"/>
      <c r="AA82" s="135"/>
      <c r="AB82" s="132"/>
      <c r="AC82" s="142"/>
      <c r="AD82" s="129"/>
      <c r="AL82" s="3"/>
      <c r="BA82" s="144">
        <v>44005</v>
      </c>
      <c r="BB82" s="142" t="s">
        <v>85</v>
      </c>
      <c r="BC82" s="142"/>
      <c r="BD82" s="168">
        <v>43579.01666666667</v>
      </c>
      <c r="BE82" s="168">
        <v>43579.023530092592</v>
      </c>
      <c r="BF82" s="142"/>
      <c r="BG82" s="142"/>
      <c r="BH82" s="142"/>
      <c r="BI82" s="144">
        <v>44005</v>
      </c>
      <c r="BJ82" s="142" t="s">
        <v>85</v>
      </c>
      <c r="BK82" s="142"/>
      <c r="BL82" s="168">
        <v>43579.014236111114</v>
      </c>
      <c r="BM82" s="168">
        <v>43579.023020833331</v>
      </c>
      <c r="BN82" s="132"/>
      <c r="BO82" s="142"/>
      <c r="BP82" s="129"/>
      <c r="BQ82" s="166" t="s">
        <v>69</v>
      </c>
      <c r="BR82" s="166">
        <v>2205051</v>
      </c>
      <c r="BS82" s="144">
        <v>43578</v>
      </c>
      <c r="BT82" s="145">
        <v>2.3530092592592592E-2</v>
      </c>
      <c r="BU82" s="145">
        <v>2.3020833333333334E-2</v>
      </c>
      <c r="BV82" s="146">
        <v>43579.023530092592</v>
      </c>
      <c r="BW82" s="146">
        <v>43579.023020833331</v>
      </c>
      <c r="BX82" s="146" t="s">
        <v>73</v>
      </c>
      <c r="BY82" s="146" t="s">
        <v>74</v>
      </c>
      <c r="BZ82" s="147">
        <v>2</v>
      </c>
      <c r="CA82" s="147">
        <v>2</v>
      </c>
      <c r="CB82" s="148">
        <v>1.6666666666666666E-2</v>
      </c>
      <c r="CC82" s="148">
        <v>1.4236111111111111E-2</v>
      </c>
      <c r="CD82" s="149">
        <v>43579.01666666667</v>
      </c>
      <c r="CE82" s="149">
        <v>43579.014236111114</v>
      </c>
    </row>
    <row r="83" spans="1:83" ht="18" customHeight="1">
      <c r="A83" s="150" t="str">
        <f>IF(E83&lt;&gt;"",(ROW(E83)-COUNTBLANK($A$14:A82)-14),IF(AND(E83="",F83&lt;&gt;""),(ROW(F83)-COUNTBLANK($A$14:A82)-14),IF(AND(E83&lt;&gt;"",F83&lt;&gt;""),(ROW(E83)-COUNTBLANK($A$14:A82)-14),"")))</f>
        <v/>
      </c>
      <c r="B83" s="151">
        <f t="shared" si="9"/>
        <v>43578</v>
      </c>
      <c r="C83" s="152" t="str">
        <f t="shared" si="10"/>
        <v>WRP ON THE GO CHOCOLATE 24PX200ML</v>
      </c>
      <c r="D83" s="153" t="str">
        <f>IFERROR(IF(AND(N83&lt;&gt;"",OR(E83&lt;&gt;"",E83&lt;&gt;"-",F83&lt;&gt;"",F83&lt;&gt;"-")),N83,IF(AND(N83="",OR(E83&lt;&gt;"",E83&lt;&gt;"-",F83&lt;&gt;"",F83&lt;&gt;"-")),LOOKUP(2,1/($D$16:D82&lt;&gt;""),$D$16:D82),"")),"")</f>
        <v>G1904250001</v>
      </c>
      <c r="E83" s="153" t="str">
        <f>IF(AND(P83&lt;&gt;"",OR(T83&lt;&gt;"",U83&lt;&gt;"",V83&lt;&gt;"")),P83,IF(AND(P83="",OR(T83&lt;&gt;"",U83&lt;&gt;"",V83&lt;&gt;"")),LOOKUP(2,1/($E$16:E82&lt;&gt;""),$E$16:E82),""))</f>
        <v/>
      </c>
      <c r="F83" s="153" t="str">
        <f>IF(AND(X83&lt;&gt;"",OR(AB83&lt;&gt;"",AC83&lt;&gt;"",AD83&lt;&gt;"")),X83,IF(AND(X83="",OR(AB83&lt;&gt;"",AC83&lt;&gt;"",AD83&lt;&gt;"")),LOOKUP(2,1/($F$16:F82&lt;&gt;""),$F$16:F82),""))</f>
        <v/>
      </c>
      <c r="G83" s="151">
        <f>IFERROR(EDATE($B83,VLOOKUP(C83,[1]dsis!$B$4:$D$149,3,FALSE)),"")</f>
        <v>44005</v>
      </c>
      <c r="H83" s="150" t="str">
        <f t="shared" si="11"/>
        <v/>
      </c>
      <c r="I83" s="150" t="str">
        <f t="shared" si="12"/>
        <v/>
      </c>
      <c r="J83" s="150">
        <f>IF(LEN(E83)=0,0,COUNTIFS([1]ListLot!$F$1:$F$1882,CPPBRIX!E83,[1]ListLot!$F$1:$F$1882,"&lt;&gt;"&amp;ISBLANK([1]ListLot!$F$1:$F$1882)))</f>
        <v>0</v>
      </c>
      <c r="L83" s="128"/>
      <c r="M83" s="129"/>
      <c r="N83" s="142"/>
      <c r="O83" s="131" t="str">
        <f t="shared" si="8"/>
        <v/>
      </c>
      <c r="P83" s="142"/>
      <c r="Q83" s="142"/>
      <c r="R83" s="135"/>
      <c r="S83" s="135"/>
      <c r="T83" s="142"/>
      <c r="U83" s="142"/>
      <c r="V83" s="142"/>
      <c r="W83" s="131" t="str">
        <f t="shared" si="7"/>
        <v/>
      </c>
      <c r="X83" s="142"/>
      <c r="Y83" s="142"/>
      <c r="Z83" s="135"/>
      <c r="AA83" s="135"/>
      <c r="AB83" s="132"/>
      <c r="AC83" s="142"/>
      <c r="AD83" s="129"/>
      <c r="AL83" s="3"/>
      <c r="BA83" s="144">
        <v>44005</v>
      </c>
      <c r="BB83" s="142" t="s">
        <v>85</v>
      </c>
      <c r="BC83" s="142"/>
      <c r="BD83" s="168">
        <v>43579.01666666667</v>
      </c>
      <c r="BE83" s="168">
        <v>43579.023530092592</v>
      </c>
      <c r="BF83" s="142"/>
      <c r="BG83" s="142"/>
      <c r="BH83" s="142"/>
      <c r="BI83" s="144">
        <v>44005</v>
      </c>
      <c r="BJ83" s="142" t="s">
        <v>85</v>
      </c>
      <c r="BK83" s="142"/>
      <c r="BL83" s="168">
        <v>43579.014236111114</v>
      </c>
      <c r="BM83" s="168">
        <v>43579.023020833331</v>
      </c>
      <c r="BN83" s="132"/>
      <c r="BO83" s="142"/>
      <c r="BP83" s="129"/>
      <c r="BQ83" s="166" t="s">
        <v>69</v>
      </c>
      <c r="BR83" s="166">
        <v>2205051</v>
      </c>
      <c r="BS83" s="144">
        <v>43578</v>
      </c>
      <c r="BT83" s="145">
        <v>2.3530092592592592E-2</v>
      </c>
      <c r="BU83" s="145">
        <v>2.3020833333333334E-2</v>
      </c>
      <c r="BV83" s="146">
        <v>43579.023530092592</v>
      </c>
      <c r="BW83" s="146">
        <v>43579.023020833331</v>
      </c>
      <c r="BX83" s="146" t="s">
        <v>73</v>
      </c>
      <c r="BY83" s="146" t="s">
        <v>74</v>
      </c>
      <c r="BZ83" s="147">
        <v>2</v>
      </c>
      <c r="CA83" s="147">
        <v>2</v>
      </c>
      <c r="CB83" s="148">
        <v>1.6666666666666666E-2</v>
      </c>
      <c r="CC83" s="148">
        <v>1.4236111111111111E-2</v>
      </c>
      <c r="CD83" s="149">
        <v>43579.01666666667</v>
      </c>
      <c r="CE83" s="149">
        <v>43579.014236111114</v>
      </c>
    </row>
    <row r="84" spans="1:83" ht="18" customHeight="1">
      <c r="A84" s="150" t="str">
        <f>IF(E84&lt;&gt;"",(ROW(E84)-COUNTBLANK($A$14:A83)-14),IF(AND(E84="",F84&lt;&gt;""),(ROW(F84)-COUNTBLANK($A$14:A83)-14),IF(AND(E84&lt;&gt;"",F84&lt;&gt;""),(ROW(E84)-COUNTBLANK($A$14:A83)-14),"")))</f>
        <v/>
      </c>
      <c r="B84" s="151">
        <f t="shared" si="9"/>
        <v>43578</v>
      </c>
      <c r="C84" s="152" t="str">
        <f t="shared" si="10"/>
        <v>WRP ON THE GO CHOCOLATE 24PX200ML</v>
      </c>
      <c r="D84" s="153" t="str">
        <f>IFERROR(IF(AND(N84&lt;&gt;"",OR(E84&lt;&gt;"",E84&lt;&gt;"-",F84&lt;&gt;"",F84&lt;&gt;"-")),N84,IF(AND(N84="",OR(E84&lt;&gt;"",E84&lt;&gt;"-",F84&lt;&gt;"",F84&lt;&gt;"-")),LOOKUP(2,1/($D$16:D83&lt;&gt;""),$D$16:D83),"")),"")</f>
        <v>G1904250001</v>
      </c>
      <c r="E84" s="153" t="str">
        <f>IF(AND(P84&lt;&gt;"",OR(T84&lt;&gt;"",U84&lt;&gt;"",V84&lt;&gt;"")),P84,IF(AND(P84="",OR(T84&lt;&gt;"",U84&lt;&gt;"",V84&lt;&gt;"")),LOOKUP(2,1/($E$16:E83&lt;&gt;""),$E$16:E83),""))</f>
        <v/>
      </c>
      <c r="F84" s="153" t="str">
        <f>IF(AND(X84&lt;&gt;"",OR(AB84&lt;&gt;"",AC84&lt;&gt;"",AD84&lt;&gt;"")),X84,IF(AND(X84="",OR(AB84&lt;&gt;"",AC84&lt;&gt;"",AD84&lt;&gt;"")),LOOKUP(2,1/($F$16:F83&lt;&gt;""),$F$16:F83),""))</f>
        <v/>
      </c>
      <c r="G84" s="151">
        <f>IFERROR(EDATE($B84,VLOOKUP(C84,[1]dsis!$B$4:$D$149,3,FALSE)),"")</f>
        <v>44005</v>
      </c>
      <c r="H84" s="150" t="str">
        <f t="shared" si="11"/>
        <v/>
      </c>
      <c r="I84" s="150" t="str">
        <f t="shared" si="12"/>
        <v/>
      </c>
      <c r="J84" s="150">
        <f>IF(LEN(E84)=0,0,COUNTIFS([1]ListLot!$F$1:$F$1882,CPPBRIX!E84,[1]ListLot!$F$1:$F$1882,"&lt;&gt;"&amp;ISBLANK([1]ListLot!$F$1:$F$1882)))</f>
        <v>0</v>
      </c>
      <c r="L84" s="128"/>
      <c r="M84" s="129"/>
      <c r="N84" s="142"/>
      <c r="O84" s="131" t="str">
        <f t="shared" si="8"/>
        <v/>
      </c>
      <c r="P84" s="142"/>
      <c r="Q84" s="142"/>
      <c r="R84" s="135"/>
      <c r="S84" s="135"/>
      <c r="T84" s="142"/>
      <c r="U84" s="142"/>
      <c r="V84" s="142"/>
      <c r="W84" s="131" t="str">
        <f t="shared" si="7"/>
        <v/>
      </c>
      <c r="X84" s="142"/>
      <c r="Y84" s="142"/>
      <c r="Z84" s="135"/>
      <c r="AA84" s="135"/>
      <c r="AB84" s="132"/>
      <c r="AC84" s="142"/>
      <c r="AD84" s="129"/>
      <c r="AL84" s="3"/>
      <c r="BA84" s="144">
        <v>44005</v>
      </c>
      <c r="BB84" s="142" t="s">
        <v>85</v>
      </c>
      <c r="BC84" s="142"/>
      <c r="BD84" s="168">
        <v>43579.01666666667</v>
      </c>
      <c r="BE84" s="168">
        <v>43579.023530092592</v>
      </c>
      <c r="BF84" s="142"/>
      <c r="BG84" s="142"/>
      <c r="BH84" s="142"/>
      <c r="BI84" s="144">
        <v>44005</v>
      </c>
      <c r="BJ84" s="142" t="s">
        <v>85</v>
      </c>
      <c r="BK84" s="142"/>
      <c r="BL84" s="168">
        <v>43579.014236111114</v>
      </c>
      <c r="BM84" s="168">
        <v>43579.023020833331</v>
      </c>
      <c r="BN84" s="132"/>
      <c r="BO84" s="142"/>
      <c r="BP84" s="129"/>
      <c r="BQ84" s="166" t="s">
        <v>69</v>
      </c>
      <c r="BR84" s="166">
        <v>2205051</v>
      </c>
      <c r="BS84" s="144">
        <v>43578</v>
      </c>
      <c r="BT84" s="145">
        <v>2.3530092592592592E-2</v>
      </c>
      <c r="BU84" s="145">
        <v>2.3020833333333334E-2</v>
      </c>
      <c r="BV84" s="146">
        <v>43579.023530092592</v>
      </c>
      <c r="BW84" s="146">
        <v>43579.023020833331</v>
      </c>
      <c r="BX84" s="146" t="s">
        <v>73</v>
      </c>
      <c r="BY84" s="146" t="s">
        <v>74</v>
      </c>
      <c r="BZ84" s="147">
        <v>2</v>
      </c>
      <c r="CA84" s="147">
        <v>2</v>
      </c>
      <c r="CB84" s="148">
        <v>1.6666666666666666E-2</v>
      </c>
      <c r="CC84" s="148">
        <v>1.4236111111111111E-2</v>
      </c>
      <c r="CD84" s="149">
        <v>43579.01666666667</v>
      </c>
      <c r="CE84" s="149">
        <v>43579.014236111114</v>
      </c>
    </row>
    <row r="85" spans="1:83" ht="18" customHeight="1">
      <c r="A85" s="150" t="str">
        <f>IF(E85&lt;&gt;"",(ROW(E85)-COUNTBLANK($A$14:A84)-14),IF(AND(E85="",F85&lt;&gt;""),(ROW(F85)-COUNTBLANK($A$14:A84)-14),IF(AND(E85&lt;&gt;"",F85&lt;&gt;""),(ROW(E85)-COUNTBLANK($A$14:A84)-14),"")))</f>
        <v/>
      </c>
      <c r="B85" s="151">
        <f t="shared" si="9"/>
        <v>43578</v>
      </c>
      <c r="C85" s="152" t="str">
        <f t="shared" si="10"/>
        <v>WRP ON THE GO CHOCOLATE 24PX200ML</v>
      </c>
      <c r="D85" s="153" t="str">
        <f>IFERROR(IF(AND(N85&lt;&gt;"",OR(E85&lt;&gt;"",E85&lt;&gt;"-",F85&lt;&gt;"",F85&lt;&gt;"-")),N85,IF(AND(N85="",OR(E85&lt;&gt;"",E85&lt;&gt;"-",F85&lt;&gt;"",F85&lt;&gt;"-")),LOOKUP(2,1/($D$16:D84&lt;&gt;""),$D$16:D84),"")),"")</f>
        <v>G1904250001</v>
      </c>
      <c r="E85" s="153" t="str">
        <f>IF(AND(P85&lt;&gt;"",OR(T85&lt;&gt;"",U85&lt;&gt;"",V85&lt;&gt;"")),P85,IF(AND(P85="",OR(T85&lt;&gt;"",U85&lt;&gt;"",V85&lt;&gt;"")),LOOKUP(2,1/($E$16:E84&lt;&gt;""),$E$16:E84),""))</f>
        <v/>
      </c>
      <c r="F85" s="153" t="str">
        <f>IF(AND(X85&lt;&gt;"",OR(AB85&lt;&gt;"",AC85&lt;&gt;"",AD85&lt;&gt;"")),X85,IF(AND(X85="",OR(AB85&lt;&gt;"",AC85&lt;&gt;"",AD85&lt;&gt;"")),LOOKUP(2,1/($F$16:F84&lt;&gt;""),$F$16:F84),""))</f>
        <v/>
      </c>
      <c r="G85" s="151">
        <f>IFERROR(EDATE($B85,VLOOKUP(C85,[1]dsis!$B$4:$D$149,3,FALSE)),"")</f>
        <v>44005</v>
      </c>
      <c r="H85" s="150" t="str">
        <f t="shared" si="11"/>
        <v/>
      </c>
      <c r="I85" s="150" t="str">
        <f t="shared" si="12"/>
        <v/>
      </c>
      <c r="J85" s="150">
        <f>IF(LEN(E85)=0,0,COUNTIFS([1]ListLot!$F$1:$F$1882,CPPBRIX!E85,[1]ListLot!$F$1:$F$1882,"&lt;&gt;"&amp;ISBLANK([1]ListLot!$F$1:$F$1882)))</f>
        <v>0</v>
      </c>
      <c r="L85" s="128"/>
      <c r="M85" s="129"/>
      <c r="N85" s="142"/>
      <c r="O85" s="131" t="str">
        <f t="shared" si="8"/>
        <v/>
      </c>
      <c r="P85" s="142"/>
      <c r="Q85" s="142"/>
      <c r="R85" s="135"/>
      <c r="S85" s="135"/>
      <c r="T85" s="142"/>
      <c r="U85" s="142"/>
      <c r="V85" s="142"/>
      <c r="W85" s="131" t="str">
        <f t="shared" si="7"/>
        <v/>
      </c>
      <c r="X85" s="142"/>
      <c r="Y85" s="142"/>
      <c r="Z85" s="135"/>
      <c r="AA85" s="135"/>
      <c r="AB85" s="132"/>
      <c r="AC85" s="142"/>
      <c r="AD85" s="129"/>
      <c r="AL85" s="3"/>
      <c r="BA85" s="144">
        <v>44005</v>
      </c>
      <c r="BB85" s="142" t="s">
        <v>85</v>
      </c>
      <c r="BC85" s="142"/>
      <c r="BD85" s="168">
        <v>43579.01666666667</v>
      </c>
      <c r="BE85" s="168">
        <v>43579.023530092592</v>
      </c>
      <c r="BF85" s="142"/>
      <c r="BG85" s="142"/>
      <c r="BH85" s="142"/>
      <c r="BI85" s="144">
        <v>44005</v>
      </c>
      <c r="BJ85" s="142" t="s">
        <v>85</v>
      </c>
      <c r="BK85" s="142"/>
      <c r="BL85" s="168">
        <v>43579.014236111114</v>
      </c>
      <c r="BM85" s="168">
        <v>43579.023020833331</v>
      </c>
      <c r="BN85" s="132"/>
      <c r="BO85" s="142"/>
      <c r="BP85" s="129"/>
      <c r="BQ85" s="166" t="s">
        <v>69</v>
      </c>
      <c r="BR85" s="166">
        <v>2205051</v>
      </c>
      <c r="BS85" s="144">
        <v>43578</v>
      </c>
      <c r="BT85" s="145">
        <v>2.3530092592592592E-2</v>
      </c>
      <c r="BU85" s="145">
        <v>2.3020833333333334E-2</v>
      </c>
      <c r="BV85" s="146">
        <v>43579.023530092592</v>
      </c>
      <c r="BW85" s="146">
        <v>43579.023020833331</v>
      </c>
      <c r="BX85" s="146" t="s">
        <v>73</v>
      </c>
      <c r="BY85" s="146" t="s">
        <v>74</v>
      </c>
      <c r="BZ85" s="147">
        <v>2</v>
      </c>
      <c r="CA85" s="147">
        <v>2</v>
      </c>
      <c r="CB85" s="148">
        <v>1.6666666666666666E-2</v>
      </c>
      <c r="CC85" s="148">
        <v>1.4236111111111111E-2</v>
      </c>
      <c r="CD85" s="149">
        <v>43579.01666666667</v>
      </c>
      <c r="CE85" s="149">
        <v>43579.014236111114</v>
      </c>
    </row>
    <row r="86" spans="1:83" ht="18" customHeight="1">
      <c r="A86" s="150" t="str">
        <f>IF(E86&lt;&gt;"",(ROW(E86)-COUNTBLANK($A$14:A85)-14),IF(AND(E86="",F86&lt;&gt;""),(ROW(F86)-COUNTBLANK($A$14:A85)-14),IF(AND(E86&lt;&gt;"",F86&lt;&gt;""),(ROW(E86)-COUNTBLANK($A$14:A85)-14),"")))</f>
        <v/>
      </c>
      <c r="B86" s="151">
        <f t="shared" si="9"/>
        <v>43578</v>
      </c>
      <c r="C86" s="152" t="str">
        <f t="shared" si="10"/>
        <v>WRP ON THE GO CHOCOLATE 24PX200ML</v>
      </c>
      <c r="D86" s="153" t="str">
        <f>IFERROR(IF(AND(N86&lt;&gt;"",OR(E86&lt;&gt;"",E86&lt;&gt;"-",F86&lt;&gt;"",F86&lt;&gt;"-")),N86,IF(AND(N86="",OR(E86&lt;&gt;"",E86&lt;&gt;"-",F86&lt;&gt;"",F86&lt;&gt;"-")),LOOKUP(2,1/($D$16:D85&lt;&gt;""),$D$16:D85),"")),"")</f>
        <v>G1904250001</v>
      </c>
      <c r="E86" s="153" t="str">
        <f>IF(AND(P86&lt;&gt;"",OR(T86&lt;&gt;"",U86&lt;&gt;"",V86&lt;&gt;"")),P86,IF(AND(P86="",OR(T86&lt;&gt;"",U86&lt;&gt;"",V86&lt;&gt;"")),LOOKUP(2,1/($E$16:E85&lt;&gt;""),$E$16:E85),""))</f>
        <v/>
      </c>
      <c r="F86" s="153" t="str">
        <f>IF(AND(X86&lt;&gt;"",OR(AB86&lt;&gt;"",AC86&lt;&gt;"",AD86&lt;&gt;"")),X86,IF(AND(X86="",OR(AB86&lt;&gt;"",AC86&lt;&gt;"",AD86&lt;&gt;"")),LOOKUP(2,1/($F$16:F85&lt;&gt;""),$F$16:F85),""))</f>
        <v/>
      </c>
      <c r="G86" s="151">
        <f>IFERROR(EDATE($B86,VLOOKUP(C86,[1]dsis!$B$4:$D$149,3,FALSE)),"")</f>
        <v>44005</v>
      </c>
      <c r="H86" s="150" t="str">
        <f t="shared" si="11"/>
        <v/>
      </c>
      <c r="I86" s="150" t="str">
        <f t="shared" si="12"/>
        <v/>
      </c>
      <c r="J86" s="150">
        <f>IF(LEN(E86)=0,0,COUNTIFS([1]ListLot!$F$1:$F$1882,CPPBRIX!E86,[1]ListLot!$F$1:$F$1882,"&lt;&gt;"&amp;ISBLANK([1]ListLot!$F$1:$F$1882)))</f>
        <v>0</v>
      </c>
      <c r="L86" s="128"/>
      <c r="M86" s="129"/>
      <c r="N86" s="142"/>
      <c r="O86" s="131" t="str">
        <f t="shared" si="8"/>
        <v/>
      </c>
      <c r="P86" s="142"/>
      <c r="Q86" s="142"/>
      <c r="R86" s="135"/>
      <c r="S86" s="135"/>
      <c r="T86" s="142"/>
      <c r="U86" s="142"/>
      <c r="V86" s="142"/>
      <c r="W86" s="131" t="str">
        <f t="shared" si="7"/>
        <v/>
      </c>
      <c r="X86" s="142"/>
      <c r="Y86" s="142"/>
      <c r="Z86" s="135"/>
      <c r="AA86" s="135"/>
      <c r="AB86" s="132"/>
      <c r="AC86" s="142"/>
      <c r="AD86" s="129"/>
      <c r="AL86" s="3"/>
      <c r="BA86" s="144">
        <v>44005</v>
      </c>
      <c r="BB86" s="142" t="s">
        <v>85</v>
      </c>
      <c r="BC86" s="142"/>
      <c r="BD86" s="168">
        <v>43579.01666666667</v>
      </c>
      <c r="BE86" s="168">
        <v>43579.023530092592</v>
      </c>
      <c r="BF86" s="142"/>
      <c r="BG86" s="142"/>
      <c r="BH86" s="142"/>
      <c r="BI86" s="144">
        <v>44005</v>
      </c>
      <c r="BJ86" s="142" t="s">
        <v>85</v>
      </c>
      <c r="BK86" s="142"/>
      <c r="BL86" s="168">
        <v>43579.014236111114</v>
      </c>
      <c r="BM86" s="168">
        <v>43579.023020833331</v>
      </c>
      <c r="BN86" s="132"/>
      <c r="BO86" s="142"/>
      <c r="BP86" s="129"/>
      <c r="BQ86" s="166" t="s">
        <v>69</v>
      </c>
      <c r="BR86" s="166">
        <v>2205051</v>
      </c>
      <c r="BS86" s="144">
        <v>43578</v>
      </c>
      <c r="BT86" s="145">
        <v>2.3530092592592592E-2</v>
      </c>
      <c r="BU86" s="145">
        <v>2.3020833333333334E-2</v>
      </c>
      <c r="BV86" s="146">
        <v>43579.023530092592</v>
      </c>
      <c r="BW86" s="146">
        <v>43579.023020833331</v>
      </c>
      <c r="BX86" s="146" t="s">
        <v>73</v>
      </c>
      <c r="BY86" s="146" t="s">
        <v>74</v>
      </c>
      <c r="BZ86" s="147">
        <v>2</v>
      </c>
      <c r="CA86" s="147">
        <v>2</v>
      </c>
      <c r="CB86" s="148">
        <v>1.6666666666666666E-2</v>
      </c>
      <c r="CC86" s="148">
        <v>1.4236111111111111E-2</v>
      </c>
      <c r="CD86" s="149">
        <v>43579.01666666667</v>
      </c>
      <c r="CE86" s="149">
        <v>43579.014236111114</v>
      </c>
    </row>
    <row r="87" spans="1:83" ht="18" customHeight="1">
      <c r="A87" s="150" t="str">
        <f>IF(E87&lt;&gt;"",(ROW(E87)-COUNTBLANK($A$14:A86)-14),IF(AND(E87="",F87&lt;&gt;""),(ROW(F87)-COUNTBLANK($A$14:A86)-14),IF(AND(E87&lt;&gt;"",F87&lt;&gt;""),(ROW(E87)-COUNTBLANK($A$14:A86)-14),"")))</f>
        <v/>
      </c>
      <c r="B87" s="151">
        <f t="shared" si="9"/>
        <v>43578</v>
      </c>
      <c r="C87" s="152" t="str">
        <f t="shared" si="10"/>
        <v>WRP ON THE GO CHOCOLATE 24PX200ML</v>
      </c>
      <c r="D87" s="153" t="str">
        <f>IFERROR(IF(AND(N87&lt;&gt;"",OR(E87&lt;&gt;"",E87&lt;&gt;"-",F87&lt;&gt;"",F87&lt;&gt;"-")),N87,IF(AND(N87="",OR(E87&lt;&gt;"",E87&lt;&gt;"-",F87&lt;&gt;"",F87&lt;&gt;"-")),LOOKUP(2,1/($D$16:D86&lt;&gt;""),$D$16:D86),"")),"")</f>
        <v>G1904250001</v>
      </c>
      <c r="E87" s="153" t="str">
        <f>IF(AND(P87&lt;&gt;"",OR(T87&lt;&gt;"",U87&lt;&gt;"",V87&lt;&gt;"")),P87,IF(AND(P87="",OR(T87&lt;&gt;"",U87&lt;&gt;"",V87&lt;&gt;"")),LOOKUP(2,1/($E$16:E86&lt;&gt;""),$E$16:E86),""))</f>
        <v/>
      </c>
      <c r="F87" s="153" t="str">
        <f>IF(AND(X87&lt;&gt;"",OR(AB87&lt;&gt;"",AC87&lt;&gt;"",AD87&lt;&gt;"")),X87,IF(AND(X87="",OR(AB87&lt;&gt;"",AC87&lt;&gt;"",AD87&lt;&gt;"")),LOOKUP(2,1/($F$16:F86&lt;&gt;""),$F$16:F86),""))</f>
        <v/>
      </c>
      <c r="G87" s="151">
        <f>IFERROR(EDATE($B87,VLOOKUP(C87,[1]dsis!$B$4:$D$149,3,FALSE)),"")</f>
        <v>44005</v>
      </c>
      <c r="H87" s="150" t="str">
        <f t="shared" si="11"/>
        <v/>
      </c>
      <c r="I87" s="150" t="str">
        <f t="shared" si="12"/>
        <v/>
      </c>
      <c r="J87" s="150">
        <f>IF(LEN(E87)=0,0,COUNTIFS([1]ListLot!$F$1:$F$1882,CPPBRIX!E87,[1]ListLot!$F$1:$F$1882,"&lt;&gt;"&amp;ISBLANK([1]ListLot!$F$1:$F$1882)))</f>
        <v>0</v>
      </c>
      <c r="L87" s="128"/>
      <c r="M87" s="129"/>
      <c r="N87" s="142"/>
      <c r="O87" s="131" t="str">
        <f t="shared" si="8"/>
        <v/>
      </c>
      <c r="P87" s="142"/>
      <c r="Q87" s="142"/>
      <c r="R87" s="135"/>
      <c r="S87" s="135"/>
      <c r="T87" s="142"/>
      <c r="U87" s="142"/>
      <c r="V87" s="142"/>
      <c r="W87" s="131" t="str">
        <f t="shared" si="7"/>
        <v/>
      </c>
      <c r="X87" s="142"/>
      <c r="Y87" s="142"/>
      <c r="Z87" s="135"/>
      <c r="AA87" s="135"/>
      <c r="AB87" s="132"/>
      <c r="AC87" s="142"/>
      <c r="AD87" s="129"/>
      <c r="AL87" s="3"/>
      <c r="BA87" s="144">
        <v>44005</v>
      </c>
      <c r="BB87" s="142" t="s">
        <v>85</v>
      </c>
      <c r="BC87" s="142"/>
      <c r="BD87" s="168">
        <v>43579.01666666667</v>
      </c>
      <c r="BE87" s="168">
        <v>43579.023530092592</v>
      </c>
      <c r="BF87" s="142"/>
      <c r="BG87" s="142"/>
      <c r="BH87" s="142"/>
      <c r="BI87" s="144">
        <v>44005</v>
      </c>
      <c r="BJ87" s="142" t="s">
        <v>85</v>
      </c>
      <c r="BK87" s="142"/>
      <c r="BL87" s="168">
        <v>43579.014236111114</v>
      </c>
      <c r="BM87" s="168">
        <v>43579.023020833331</v>
      </c>
      <c r="BN87" s="132"/>
      <c r="BO87" s="142"/>
      <c r="BP87" s="129"/>
      <c r="BQ87" s="166" t="s">
        <v>69</v>
      </c>
      <c r="BR87" s="166">
        <v>2205051</v>
      </c>
      <c r="BS87" s="144">
        <v>43578</v>
      </c>
      <c r="BT87" s="145">
        <v>2.3530092592592592E-2</v>
      </c>
      <c r="BU87" s="145">
        <v>2.3020833333333334E-2</v>
      </c>
      <c r="BV87" s="146">
        <v>43579.023530092592</v>
      </c>
      <c r="BW87" s="146">
        <v>43579.023020833331</v>
      </c>
      <c r="BX87" s="146" t="s">
        <v>73</v>
      </c>
      <c r="BY87" s="146" t="s">
        <v>74</v>
      </c>
      <c r="BZ87" s="147">
        <v>2</v>
      </c>
      <c r="CA87" s="147">
        <v>2</v>
      </c>
      <c r="CB87" s="148">
        <v>1.6666666666666666E-2</v>
      </c>
      <c r="CC87" s="148">
        <v>1.4236111111111111E-2</v>
      </c>
      <c r="CD87" s="149">
        <v>43579.01666666667</v>
      </c>
      <c r="CE87" s="149">
        <v>43579.014236111114</v>
      </c>
    </row>
    <row r="88" spans="1:83" ht="18" customHeight="1">
      <c r="A88" s="150" t="str">
        <f>IF(E88&lt;&gt;"",(ROW(E88)-COUNTBLANK($A$14:A87)-14),IF(AND(E88="",F88&lt;&gt;""),(ROW(F88)-COUNTBLANK($A$14:A87)-14),IF(AND(E88&lt;&gt;"",F88&lt;&gt;""),(ROW(E88)-COUNTBLANK($A$14:A87)-14),"")))</f>
        <v/>
      </c>
      <c r="B88" s="151">
        <f t="shared" si="9"/>
        <v>43578</v>
      </c>
      <c r="C88" s="152" t="str">
        <f t="shared" si="10"/>
        <v>WRP ON THE GO CHOCOLATE 24PX200ML</v>
      </c>
      <c r="D88" s="153" t="str">
        <f>IFERROR(IF(AND(N88&lt;&gt;"",OR(E88&lt;&gt;"",E88&lt;&gt;"-",F88&lt;&gt;"",F88&lt;&gt;"-")),N88,IF(AND(N88="",OR(E88&lt;&gt;"",E88&lt;&gt;"-",F88&lt;&gt;"",F88&lt;&gt;"-")),LOOKUP(2,1/($D$16:D87&lt;&gt;""),$D$16:D87),"")),"")</f>
        <v>G1904250001</v>
      </c>
      <c r="E88" s="153" t="str">
        <f>IF(AND(P88&lt;&gt;"",OR(T88&lt;&gt;"",U88&lt;&gt;"",V88&lt;&gt;"")),P88,IF(AND(P88="",OR(T88&lt;&gt;"",U88&lt;&gt;"",V88&lt;&gt;"")),LOOKUP(2,1/($E$16:E87&lt;&gt;""),$E$16:E87),""))</f>
        <v/>
      </c>
      <c r="F88" s="153" t="str">
        <f>IF(AND(X88&lt;&gt;"",OR(AB88&lt;&gt;"",AC88&lt;&gt;"",AD88&lt;&gt;"")),X88,IF(AND(X88="",OR(AB88&lt;&gt;"",AC88&lt;&gt;"",AD88&lt;&gt;"")),LOOKUP(2,1/($F$16:F87&lt;&gt;""),$F$16:F87),""))</f>
        <v/>
      </c>
      <c r="G88" s="151">
        <f>IFERROR(EDATE($B88,VLOOKUP(C88,[1]dsis!$B$4:$D$149,3,FALSE)),"")</f>
        <v>44005</v>
      </c>
      <c r="H88" s="150" t="str">
        <f t="shared" si="11"/>
        <v/>
      </c>
      <c r="I88" s="150" t="str">
        <f t="shared" si="12"/>
        <v/>
      </c>
      <c r="J88" s="150">
        <f>IF(LEN(E88)=0,0,COUNTIFS([1]ListLot!$F$1:$F$1882,CPPBRIX!E88,[1]ListLot!$F$1:$F$1882,"&lt;&gt;"&amp;ISBLANK([1]ListLot!$F$1:$F$1882)))</f>
        <v>0</v>
      </c>
      <c r="L88" s="128"/>
      <c r="M88" s="129"/>
      <c r="N88" s="142"/>
      <c r="O88" s="131" t="str">
        <f t="shared" si="8"/>
        <v/>
      </c>
      <c r="P88" s="142"/>
      <c r="Q88" s="142"/>
      <c r="R88" s="135"/>
      <c r="S88" s="135"/>
      <c r="T88" s="142"/>
      <c r="U88" s="142"/>
      <c r="V88" s="142"/>
      <c r="W88" s="131" t="str">
        <f t="shared" si="7"/>
        <v/>
      </c>
      <c r="X88" s="142"/>
      <c r="Y88" s="142"/>
      <c r="Z88" s="135"/>
      <c r="AA88" s="135"/>
      <c r="AB88" s="132"/>
      <c r="AC88" s="142"/>
      <c r="AD88" s="129"/>
      <c r="AL88" s="3"/>
      <c r="BA88" s="144">
        <v>44005</v>
      </c>
      <c r="BB88" s="142" t="s">
        <v>85</v>
      </c>
      <c r="BC88" s="142"/>
      <c r="BD88" s="168">
        <v>43579.01666666667</v>
      </c>
      <c r="BE88" s="168">
        <v>43579.023530092592</v>
      </c>
      <c r="BF88" s="142"/>
      <c r="BG88" s="142"/>
      <c r="BH88" s="142"/>
      <c r="BI88" s="144">
        <v>44005</v>
      </c>
      <c r="BJ88" s="142" t="s">
        <v>85</v>
      </c>
      <c r="BK88" s="142"/>
      <c r="BL88" s="168">
        <v>43579.014236111114</v>
      </c>
      <c r="BM88" s="168">
        <v>43579.023020833331</v>
      </c>
      <c r="BN88" s="132"/>
      <c r="BO88" s="142"/>
      <c r="BP88" s="129"/>
      <c r="BQ88" s="166" t="s">
        <v>69</v>
      </c>
      <c r="BR88" s="166">
        <v>2205051</v>
      </c>
      <c r="BS88" s="144">
        <v>43578</v>
      </c>
      <c r="BT88" s="145">
        <v>2.3530092592592592E-2</v>
      </c>
      <c r="BU88" s="145">
        <v>2.3020833333333334E-2</v>
      </c>
      <c r="BV88" s="146">
        <v>43579.023530092592</v>
      </c>
      <c r="BW88" s="146">
        <v>43579.023020833331</v>
      </c>
      <c r="BX88" s="146" t="s">
        <v>73</v>
      </c>
      <c r="BY88" s="146" t="s">
        <v>74</v>
      </c>
      <c r="BZ88" s="147">
        <v>2</v>
      </c>
      <c r="CA88" s="147">
        <v>2</v>
      </c>
      <c r="CB88" s="148">
        <v>1.6666666666666666E-2</v>
      </c>
      <c r="CC88" s="148">
        <v>1.4236111111111111E-2</v>
      </c>
      <c r="CD88" s="149">
        <v>43579.01666666667</v>
      </c>
      <c r="CE88" s="149">
        <v>43579.014236111114</v>
      </c>
    </row>
    <row r="89" spans="1:83" ht="18" customHeight="1">
      <c r="A89" s="150" t="str">
        <f>IF(E89&lt;&gt;"",(ROW(E89)-COUNTBLANK($A$14:A88)-14),IF(AND(E89="",F89&lt;&gt;""),(ROW(F89)-COUNTBLANK($A$14:A88)-14),IF(AND(E89&lt;&gt;"",F89&lt;&gt;""),(ROW(E89)-COUNTBLANK($A$14:A88)-14),"")))</f>
        <v/>
      </c>
      <c r="B89" s="151">
        <f t="shared" si="9"/>
        <v>43578</v>
      </c>
      <c r="C89" s="152" t="str">
        <f t="shared" si="10"/>
        <v>WRP ON THE GO CHOCOLATE 24PX200ML</v>
      </c>
      <c r="D89" s="153" t="str">
        <f>IFERROR(IF(AND(N89&lt;&gt;"",OR(E89&lt;&gt;"",E89&lt;&gt;"-",F89&lt;&gt;"",F89&lt;&gt;"-")),N89,IF(AND(N89="",OR(E89&lt;&gt;"",E89&lt;&gt;"-",F89&lt;&gt;"",F89&lt;&gt;"-")),LOOKUP(2,1/($D$16:D88&lt;&gt;""),$D$16:D88),"")),"")</f>
        <v>G1904250001</v>
      </c>
      <c r="E89" s="153" t="str">
        <f>IF(AND(P89&lt;&gt;"",OR(T89&lt;&gt;"",U89&lt;&gt;"",V89&lt;&gt;"")),P89,IF(AND(P89="",OR(T89&lt;&gt;"",U89&lt;&gt;"",V89&lt;&gt;"")),LOOKUP(2,1/($E$16:E88&lt;&gt;""),$E$16:E88),""))</f>
        <v/>
      </c>
      <c r="F89" s="153" t="str">
        <f>IF(AND(X89&lt;&gt;"",OR(AB89&lt;&gt;"",AC89&lt;&gt;"",AD89&lt;&gt;"")),X89,IF(AND(X89="",OR(AB89&lt;&gt;"",AC89&lt;&gt;"",AD89&lt;&gt;"")),LOOKUP(2,1/($F$16:F88&lt;&gt;""),$F$16:F88),""))</f>
        <v/>
      </c>
      <c r="G89" s="151">
        <f>IFERROR(EDATE($B89,VLOOKUP(C89,[1]dsis!$B$4:$D$149,3,FALSE)),"")</f>
        <v>44005</v>
      </c>
      <c r="H89" s="150" t="str">
        <f t="shared" si="11"/>
        <v/>
      </c>
      <c r="I89" s="150" t="str">
        <f t="shared" si="12"/>
        <v/>
      </c>
      <c r="J89" s="150">
        <f>IF(LEN(E89)=0,0,COUNTIFS([1]ListLot!$F$1:$F$1882,CPPBRIX!E89,[1]ListLot!$F$1:$F$1882,"&lt;&gt;"&amp;ISBLANK([1]ListLot!$F$1:$F$1882)))</f>
        <v>0</v>
      </c>
      <c r="L89" s="128"/>
      <c r="M89" s="129"/>
      <c r="N89" s="142"/>
      <c r="O89" s="131" t="str">
        <f t="shared" si="8"/>
        <v/>
      </c>
      <c r="P89" s="142"/>
      <c r="Q89" s="142"/>
      <c r="R89" s="135"/>
      <c r="S89" s="135"/>
      <c r="T89" s="142"/>
      <c r="U89" s="142"/>
      <c r="V89" s="142"/>
      <c r="W89" s="131" t="str">
        <f t="shared" ref="W89:W101" si="13">+IF(N89&lt;&gt;"",G89,"")</f>
        <v/>
      </c>
      <c r="X89" s="142"/>
      <c r="Y89" s="142"/>
      <c r="Z89" s="135"/>
      <c r="AA89" s="135"/>
      <c r="AB89" s="132"/>
      <c r="AC89" s="142"/>
      <c r="AD89" s="129"/>
      <c r="AL89" s="3"/>
      <c r="BA89" s="144">
        <v>44005</v>
      </c>
      <c r="BB89" s="142" t="s">
        <v>85</v>
      </c>
      <c r="BC89" s="142"/>
      <c r="BD89" s="168">
        <v>43579.01666666667</v>
      </c>
      <c r="BE89" s="168">
        <v>43579.023530092592</v>
      </c>
      <c r="BF89" s="142"/>
      <c r="BG89" s="142"/>
      <c r="BH89" s="142"/>
      <c r="BI89" s="144">
        <v>44005</v>
      </c>
      <c r="BJ89" s="142" t="s">
        <v>85</v>
      </c>
      <c r="BK89" s="142"/>
      <c r="BL89" s="168">
        <v>43579.014236111114</v>
      </c>
      <c r="BM89" s="168">
        <v>43579.023020833331</v>
      </c>
      <c r="BN89" s="132"/>
      <c r="BO89" s="142"/>
      <c r="BP89" s="129"/>
      <c r="BQ89" s="166" t="s">
        <v>69</v>
      </c>
      <c r="BR89" s="166">
        <v>2205051</v>
      </c>
      <c r="BS89" s="144">
        <v>43578</v>
      </c>
      <c r="BT89" s="145">
        <v>2.3530092592592592E-2</v>
      </c>
      <c r="BU89" s="145">
        <v>2.3020833333333334E-2</v>
      </c>
      <c r="BV89" s="146">
        <v>43579.023530092592</v>
      </c>
      <c r="BW89" s="146">
        <v>43579.023020833331</v>
      </c>
      <c r="BX89" s="146" t="s">
        <v>73</v>
      </c>
      <c r="BY89" s="146" t="s">
        <v>74</v>
      </c>
      <c r="BZ89" s="147">
        <v>2</v>
      </c>
      <c r="CA89" s="147">
        <v>2</v>
      </c>
      <c r="CB89" s="148">
        <v>1.6666666666666666E-2</v>
      </c>
      <c r="CC89" s="148">
        <v>1.4236111111111111E-2</v>
      </c>
      <c r="CD89" s="149">
        <v>43579.01666666667</v>
      </c>
      <c r="CE89" s="149">
        <v>43579.014236111114</v>
      </c>
    </row>
    <row r="90" spans="1:83" ht="18" customHeight="1">
      <c r="A90" s="150" t="str">
        <f>IF(E90&lt;&gt;"",(ROW(E90)-COUNTBLANK($A$14:A89)-14),IF(AND(E90="",F90&lt;&gt;""),(ROW(F90)-COUNTBLANK($A$14:A89)-14),IF(AND(E90&lt;&gt;"",F90&lt;&gt;""),(ROW(E90)-COUNTBLANK($A$14:A89)-14),"")))</f>
        <v/>
      </c>
      <c r="B90" s="151">
        <f t="shared" si="9"/>
        <v>43578</v>
      </c>
      <c r="C90" s="152" t="str">
        <f t="shared" si="10"/>
        <v>WRP ON THE GO CHOCOLATE 24PX200ML</v>
      </c>
      <c r="D90" s="153" t="str">
        <f>IFERROR(IF(AND(N90&lt;&gt;"",OR(E90&lt;&gt;"",E90&lt;&gt;"-",F90&lt;&gt;"",F90&lt;&gt;"-")),N90,IF(AND(N90="",OR(E90&lt;&gt;"",E90&lt;&gt;"-",F90&lt;&gt;"",F90&lt;&gt;"-")),LOOKUP(2,1/($D$16:D89&lt;&gt;""),$D$16:D89),"")),"")</f>
        <v>G1904250001</v>
      </c>
      <c r="E90" s="153" t="str">
        <f>IF(AND(P90&lt;&gt;"",OR(T90&lt;&gt;"",U90&lt;&gt;"",V90&lt;&gt;"")),P90,IF(AND(P90="",OR(T90&lt;&gt;"",U90&lt;&gt;"",V90&lt;&gt;"")),LOOKUP(2,1/($E$16:E89&lt;&gt;""),$E$16:E89),""))</f>
        <v/>
      </c>
      <c r="F90" s="153" t="str">
        <f>IF(AND(X90&lt;&gt;"",OR(AB90&lt;&gt;"",AC90&lt;&gt;"",AD90&lt;&gt;"")),X90,IF(AND(X90="",OR(AB90&lt;&gt;"",AC90&lt;&gt;"",AD90&lt;&gt;"")),LOOKUP(2,1/($F$16:F89&lt;&gt;""),$F$16:F89),""))</f>
        <v/>
      </c>
      <c r="G90" s="151">
        <f>IFERROR(EDATE($B90,VLOOKUP(C90,[1]dsis!$B$4:$D$149,3,FALSE)),"")</f>
        <v>44005</v>
      </c>
      <c r="H90" s="150" t="str">
        <f t="shared" si="11"/>
        <v/>
      </c>
      <c r="I90" s="150" t="str">
        <f t="shared" si="12"/>
        <v/>
      </c>
      <c r="J90" s="150">
        <f>IF(LEN(E90)=0,0,COUNTIFS([1]ListLot!$F$1:$F$1882,CPPBRIX!E90,[1]ListLot!$F$1:$F$1882,"&lt;&gt;"&amp;ISBLANK([1]ListLot!$F$1:$F$1882)))</f>
        <v>0</v>
      </c>
      <c r="L90" s="128"/>
      <c r="M90" s="129"/>
      <c r="N90" s="142"/>
      <c r="O90" s="131" t="str">
        <f t="shared" si="8"/>
        <v/>
      </c>
      <c r="P90" s="142"/>
      <c r="Q90" s="142"/>
      <c r="R90" s="135"/>
      <c r="S90" s="135"/>
      <c r="T90" s="142"/>
      <c r="U90" s="142"/>
      <c r="V90" s="142"/>
      <c r="W90" s="131" t="str">
        <f t="shared" si="13"/>
        <v/>
      </c>
      <c r="X90" s="142"/>
      <c r="Y90" s="142"/>
      <c r="Z90" s="135"/>
      <c r="AA90" s="135"/>
      <c r="AB90" s="132"/>
      <c r="AC90" s="142"/>
      <c r="AD90" s="129"/>
      <c r="AL90" s="3"/>
      <c r="BA90" s="144">
        <v>44005</v>
      </c>
      <c r="BB90" s="142" t="s">
        <v>85</v>
      </c>
      <c r="BC90" s="142"/>
      <c r="BD90" s="168">
        <v>43579.01666666667</v>
      </c>
      <c r="BE90" s="168">
        <v>43579.023530092592</v>
      </c>
      <c r="BF90" s="142"/>
      <c r="BG90" s="142"/>
      <c r="BH90" s="142"/>
      <c r="BI90" s="144">
        <v>44005</v>
      </c>
      <c r="BJ90" s="142" t="s">
        <v>85</v>
      </c>
      <c r="BK90" s="142"/>
      <c r="BL90" s="168">
        <v>43579.014236111114</v>
      </c>
      <c r="BM90" s="168">
        <v>43579.023020833331</v>
      </c>
      <c r="BN90" s="132"/>
      <c r="BO90" s="142"/>
      <c r="BP90" s="129"/>
      <c r="BQ90" s="166" t="s">
        <v>69</v>
      </c>
      <c r="BR90" s="166">
        <v>2205051</v>
      </c>
      <c r="BS90" s="144">
        <v>43578</v>
      </c>
      <c r="BT90" s="145">
        <v>2.3530092592592592E-2</v>
      </c>
      <c r="BU90" s="145">
        <v>2.3020833333333334E-2</v>
      </c>
      <c r="BV90" s="146">
        <v>43579.023530092592</v>
      </c>
      <c r="BW90" s="146">
        <v>43579.023020833331</v>
      </c>
      <c r="BX90" s="146" t="s">
        <v>73</v>
      </c>
      <c r="BY90" s="146" t="s">
        <v>74</v>
      </c>
      <c r="BZ90" s="147">
        <v>2</v>
      </c>
      <c r="CA90" s="147">
        <v>2</v>
      </c>
      <c r="CB90" s="148">
        <v>1.6666666666666666E-2</v>
      </c>
      <c r="CC90" s="148">
        <v>1.4236111111111111E-2</v>
      </c>
      <c r="CD90" s="149">
        <v>43579.01666666667</v>
      </c>
      <c r="CE90" s="149">
        <v>43579.014236111114</v>
      </c>
    </row>
    <row r="91" spans="1:83" ht="18" customHeight="1">
      <c r="A91" s="150" t="str">
        <f>IF(E91&lt;&gt;"",(ROW(E91)-COUNTBLANK($A$14:A90)-14),IF(AND(E91="",F91&lt;&gt;""),(ROW(F91)-COUNTBLANK($A$14:A90)-14),IF(AND(E91&lt;&gt;"",F91&lt;&gt;""),(ROW(E91)-COUNTBLANK($A$14:A90)-14),"")))</f>
        <v/>
      </c>
      <c r="B91" s="151">
        <f t="shared" si="9"/>
        <v>43578</v>
      </c>
      <c r="C91" s="152" t="str">
        <f t="shared" si="10"/>
        <v>WRP ON THE GO CHOCOLATE 24PX200ML</v>
      </c>
      <c r="D91" s="153" t="str">
        <f>IFERROR(IF(AND(N91&lt;&gt;"",OR(E91&lt;&gt;"",E91&lt;&gt;"-",F91&lt;&gt;"",F91&lt;&gt;"-")),N91,IF(AND(N91="",OR(E91&lt;&gt;"",E91&lt;&gt;"-",F91&lt;&gt;"",F91&lt;&gt;"-")),LOOKUP(2,1/($D$16:D90&lt;&gt;""),$D$16:D90),"")),"")</f>
        <v>G1904250001</v>
      </c>
      <c r="E91" s="153" t="str">
        <f>IF(AND(P91&lt;&gt;"",OR(T91&lt;&gt;"",U91&lt;&gt;"",V91&lt;&gt;"")),P91,IF(AND(P91="",OR(T91&lt;&gt;"",U91&lt;&gt;"",V91&lt;&gt;"")),LOOKUP(2,1/($E$16:E90&lt;&gt;""),$E$16:E90),""))</f>
        <v/>
      </c>
      <c r="F91" s="153" t="str">
        <f>IF(AND(X91&lt;&gt;"",OR(AB91&lt;&gt;"",AC91&lt;&gt;"",AD91&lt;&gt;"")),X91,IF(AND(X91="",OR(AB91&lt;&gt;"",AC91&lt;&gt;"",AD91&lt;&gt;"")),LOOKUP(2,1/($F$16:F90&lt;&gt;""),$F$16:F90),""))</f>
        <v/>
      </c>
      <c r="G91" s="151">
        <f>IFERROR(EDATE($B91,VLOOKUP(C91,[1]dsis!$B$4:$D$149,3,FALSE)),"")</f>
        <v>44005</v>
      </c>
      <c r="H91" s="150" t="str">
        <f t="shared" si="11"/>
        <v/>
      </c>
      <c r="I91" s="150" t="str">
        <f t="shared" si="12"/>
        <v/>
      </c>
      <c r="J91" s="150">
        <f>IF(LEN(E91)=0,0,COUNTIFS([1]ListLot!$F$1:$F$1882,CPPBRIX!E91,[1]ListLot!$F$1:$F$1882,"&lt;&gt;"&amp;ISBLANK([1]ListLot!$F$1:$F$1882)))</f>
        <v>0</v>
      </c>
      <c r="L91" s="128"/>
      <c r="M91" s="129"/>
      <c r="N91" s="142"/>
      <c r="O91" s="131" t="str">
        <f t="shared" si="8"/>
        <v/>
      </c>
      <c r="P91" s="142"/>
      <c r="Q91" s="142"/>
      <c r="R91" s="135"/>
      <c r="S91" s="135"/>
      <c r="T91" s="142"/>
      <c r="U91" s="142"/>
      <c r="V91" s="142"/>
      <c r="W91" s="131" t="str">
        <f t="shared" si="13"/>
        <v/>
      </c>
      <c r="X91" s="142"/>
      <c r="Y91" s="142"/>
      <c r="Z91" s="135"/>
      <c r="AA91" s="135"/>
      <c r="AB91" s="132"/>
      <c r="AC91" s="142"/>
      <c r="AD91" s="129"/>
      <c r="AL91" s="3"/>
      <c r="BA91" s="144">
        <v>44005</v>
      </c>
      <c r="BB91" s="142" t="s">
        <v>85</v>
      </c>
      <c r="BC91" s="142"/>
      <c r="BD91" s="168">
        <v>43579.01666666667</v>
      </c>
      <c r="BE91" s="168">
        <v>43579.023530092592</v>
      </c>
      <c r="BF91" s="142"/>
      <c r="BG91" s="142"/>
      <c r="BH91" s="142"/>
      <c r="BI91" s="144">
        <v>44005</v>
      </c>
      <c r="BJ91" s="142" t="s">
        <v>85</v>
      </c>
      <c r="BK91" s="142"/>
      <c r="BL91" s="168">
        <v>43579.014236111114</v>
      </c>
      <c r="BM91" s="168">
        <v>43579.023020833331</v>
      </c>
      <c r="BN91" s="132"/>
      <c r="BO91" s="142"/>
      <c r="BP91" s="129"/>
      <c r="BQ91" s="166" t="s">
        <v>69</v>
      </c>
      <c r="BR91" s="166">
        <v>2205051</v>
      </c>
      <c r="BS91" s="144">
        <v>43578</v>
      </c>
      <c r="BT91" s="145">
        <v>2.3530092592592592E-2</v>
      </c>
      <c r="BU91" s="145">
        <v>2.3020833333333334E-2</v>
      </c>
      <c r="BV91" s="146">
        <v>43579.023530092592</v>
      </c>
      <c r="BW91" s="146">
        <v>43579.023020833331</v>
      </c>
      <c r="BX91" s="146" t="s">
        <v>73</v>
      </c>
      <c r="BY91" s="146" t="s">
        <v>74</v>
      </c>
      <c r="BZ91" s="147">
        <v>2</v>
      </c>
      <c r="CA91" s="147">
        <v>2</v>
      </c>
      <c r="CB91" s="148">
        <v>1.6666666666666666E-2</v>
      </c>
      <c r="CC91" s="148">
        <v>1.4236111111111111E-2</v>
      </c>
      <c r="CD91" s="149">
        <v>43579.01666666667</v>
      </c>
      <c r="CE91" s="149">
        <v>43579.014236111114</v>
      </c>
    </row>
    <row r="92" spans="1:83" ht="18" customHeight="1">
      <c r="A92" s="150" t="str">
        <f>IF(E92&lt;&gt;"",(ROW(E92)-COUNTBLANK($A$14:A91)-14),IF(AND(E92="",F92&lt;&gt;""),(ROW(F92)-COUNTBLANK($A$14:A91)-14),IF(AND(E92&lt;&gt;"",F92&lt;&gt;""),(ROW(E92)-COUNTBLANK($A$14:A91)-14),"")))</f>
        <v/>
      </c>
      <c r="B92" s="151">
        <f t="shared" si="9"/>
        <v>43578</v>
      </c>
      <c r="C92" s="152" t="str">
        <f t="shared" si="10"/>
        <v>WRP ON THE GO CHOCOLATE 24PX200ML</v>
      </c>
      <c r="D92" s="153" t="str">
        <f>IFERROR(IF(AND(N92&lt;&gt;"",OR(E92&lt;&gt;"",E92&lt;&gt;"-",F92&lt;&gt;"",F92&lt;&gt;"-")),N92,IF(AND(N92="",OR(E92&lt;&gt;"",E92&lt;&gt;"-",F92&lt;&gt;"",F92&lt;&gt;"-")),LOOKUP(2,1/($D$16:D91&lt;&gt;""),$D$16:D91),"")),"")</f>
        <v>G1904250001</v>
      </c>
      <c r="E92" s="153" t="str">
        <f>IF(AND(P92&lt;&gt;"",OR(T92&lt;&gt;"",U92&lt;&gt;"",V92&lt;&gt;"")),P92,IF(AND(P92="",OR(T92&lt;&gt;"",U92&lt;&gt;"",V92&lt;&gt;"")),LOOKUP(2,1/($E$16:E91&lt;&gt;""),$E$16:E91),""))</f>
        <v/>
      </c>
      <c r="F92" s="153" t="str">
        <f>IF(AND(X92&lt;&gt;"",OR(AB92&lt;&gt;"",AC92&lt;&gt;"",AD92&lt;&gt;"")),X92,IF(AND(X92="",OR(AB92&lt;&gt;"",AC92&lt;&gt;"",AD92&lt;&gt;"")),LOOKUP(2,1/($F$16:F91&lt;&gt;""),$F$16:F91),""))</f>
        <v/>
      </c>
      <c r="G92" s="151">
        <f>IFERROR(EDATE($B92,VLOOKUP(C92,[1]dsis!$B$4:$D$149,3,FALSE)),"")</f>
        <v>44005</v>
      </c>
      <c r="H92" s="150" t="str">
        <f t="shared" si="11"/>
        <v/>
      </c>
      <c r="I92" s="150" t="str">
        <f t="shared" si="12"/>
        <v/>
      </c>
      <c r="J92" s="150">
        <f>IF(LEN(E92)=0,0,COUNTIFS([1]ListLot!$F$1:$F$1882,CPPBRIX!E92,[1]ListLot!$F$1:$F$1882,"&lt;&gt;"&amp;ISBLANK([1]ListLot!$F$1:$F$1882)))</f>
        <v>0</v>
      </c>
      <c r="L92" s="128"/>
      <c r="M92" s="129"/>
      <c r="N92" s="142"/>
      <c r="O92" s="131" t="str">
        <f t="shared" si="8"/>
        <v/>
      </c>
      <c r="P92" s="142"/>
      <c r="Q92" s="142"/>
      <c r="R92" s="135"/>
      <c r="S92" s="135"/>
      <c r="T92" s="142"/>
      <c r="U92" s="142"/>
      <c r="V92" s="142"/>
      <c r="W92" s="131" t="str">
        <f t="shared" si="13"/>
        <v/>
      </c>
      <c r="X92" s="142"/>
      <c r="Y92" s="142"/>
      <c r="Z92" s="135"/>
      <c r="AA92" s="135"/>
      <c r="AB92" s="132"/>
      <c r="AC92" s="142"/>
      <c r="AD92" s="129"/>
      <c r="AL92" s="3"/>
      <c r="BA92" s="144">
        <v>44005</v>
      </c>
      <c r="BB92" s="142" t="s">
        <v>85</v>
      </c>
      <c r="BC92" s="142"/>
      <c r="BD92" s="168">
        <v>43579.01666666667</v>
      </c>
      <c r="BE92" s="168">
        <v>43579.023530092592</v>
      </c>
      <c r="BF92" s="142"/>
      <c r="BG92" s="142"/>
      <c r="BH92" s="142"/>
      <c r="BI92" s="144">
        <v>44005</v>
      </c>
      <c r="BJ92" s="142" t="s">
        <v>85</v>
      </c>
      <c r="BK92" s="142"/>
      <c r="BL92" s="168">
        <v>43579.014236111114</v>
      </c>
      <c r="BM92" s="168">
        <v>43579.023020833331</v>
      </c>
      <c r="BN92" s="132"/>
      <c r="BO92" s="142"/>
      <c r="BP92" s="129"/>
      <c r="BQ92" s="166" t="s">
        <v>69</v>
      </c>
      <c r="BR92" s="166">
        <v>2205051</v>
      </c>
      <c r="BS92" s="144">
        <v>43578</v>
      </c>
      <c r="BT92" s="145">
        <v>2.3530092592592592E-2</v>
      </c>
      <c r="BU92" s="145">
        <v>2.3020833333333334E-2</v>
      </c>
      <c r="BV92" s="146">
        <v>43579.023530092592</v>
      </c>
      <c r="BW92" s="146">
        <v>43579.023020833331</v>
      </c>
      <c r="BX92" s="146" t="s">
        <v>73</v>
      </c>
      <c r="BY92" s="146" t="s">
        <v>74</v>
      </c>
      <c r="BZ92" s="147">
        <v>2</v>
      </c>
      <c r="CA92" s="147">
        <v>2</v>
      </c>
      <c r="CB92" s="148">
        <v>1.6666666666666666E-2</v>
      </c>
      <c r="CC92" s="148">
        <v>1.4236111111111111E-2</v>
      </c>
      <c r="CD92" s="149">
        <v>43579.01666666667</v>
      </c>
      <c r="CE92" s="149">
        <v>43579.014236111114</v>
      </c>
    </row>
    <row r="93" spans="1:83" ht="18" customHeight="1">
      <c r="A93" s="150" t="str">
        <f>IF(E93&lt;&gt;"",(ROW(E93)-COUNTBLANK($A$14:A92)-14),IF(AND(E93="",F93&lt;&gt;""),(ROW(F93)-COUNTBLANK($A$14:A92)-14),IF(AND(E93&lt;&gt;"",F93&lt;&gt;""),(ROW(E93)-COUNTBLANK($A$14:A92)-14),"")))</f>
        <v/>
      </c>
      <c r="B93" s="151">
        <f t="shared" si="9"/>
        <v>43578</v>
      </c>
      <c r="C93" s="152" t="str">
        <f t="shared" si="10"/>
        <v>WRP ON THE GO CHOCOLATE 24PX200ML</v>
      </c>
      <c r="D93" s="153" t="str">
        <f>IFERROR(IF(AND(N93&lt;&gt;"",OR(E93&lt;&gt;"",E93&lt;&gt;"-",F93&lt;&gt;"",F93&lt;&gt;"-")),N93,IF(AND(N93="",OR(E93&lt;&gt;"",E93&lt;&gt;"-",F93&lt;&gt;"",F93&lt;&gt;"-")),LOOKUP(2,1/($D$16:D92&lt;&gt;""),$D$16:D92),"")),"")</f>
        <v>G1904250001</v>
      </c>
      <c r="E93" s="153" t="str">
        <f>IF(AND(P93&lt;&gt;"",OR(T93&lt;&gt;"",U93&lt;&gt;"",V93&lt;&gt;"")),P93,IF(AND(P93="",OR(T93&lt;&gt;"",U93&lt;&gt;"",V93&lt;&gt;"")),LOOKUP(2,1/($E$16:E92&lt;&gt;""),$E$16:E92),""))</f>
        <v/>
      </c>
      <c r="F93" s="153" t="str">
        <f>IF(AND(X93&lt;&gt;"",OR(AB93&lt;&gt;"",AC93&lt;&gt;"",AD93&lt;&gt;"")),X93,IF(AND(X93="",OR(AB93&lt;&gt;"",AC93&lt;&gt;"",AD93&lt;&gt;"")),LOOKUP(2,1/($F$16:F92&lt;&gt;""),$F$16:F92),""))</f>
        <v/>
      </c>
      <c r="G93" s="151">
        <f>IFERROR(EDATE($B93,VLOOKUP(C93,[1]dsis!$B$4:$D$149,3,FALSE)),"")</f>
        <v>44005</v>
      </c>
      <c r="H93" s="150" t="str">
        <f t="shared" si="11"/>
        <v/>
      </c>
      <c r="I93" s="150" t="str">
        <f t="shared" si="12"/>
        <v/>
      </c>
      <c r="J93" s="150">
        <f>IF(LEN(E93)=0,0,COUNTIFS([1]ListLot!$F$1:$F$1882,CPPBRIX!E93,[1]ListLot!$F$1:$F$1882,"&lt;&gt;"&amp;ISBLANK([1]ListLot!$F$1:$F$1882)))</f>
        <v>0</v>
      </c>
      <c r="L93" s="128"/>
      <c r="M93" s="129"/>
      <c r="N93" s="142"/>
      <c r="O93" s="131" t="str">
        <f t="shared" si="8"/>
        <v/>
      </c>
      <c r="P93" s="142"/>
      <c r="Q93" s="142"/>
      <c r="R93" s="135"/>
      <c r="S93" s="135"/>
      <c r="T93" s="142"/>
      <c r="U93" s="142"/>
      <c r="V93" s="142"/>
      <c r="W93" s="131" t="str">
        <f t="shared" si="13"/>
        <v/>
      </c>
      <c r="X93" s="142"/>
      <c r="Y93" s="142"/>
      <c r="Z93" s="135"/>
      <c r="AA93" s="135"/>
      <c r="AB93" s="132"/>
      <c r="AC93" s="142"/>
      <c r="AD93" s="129"/>
      <c r="AL93" s="3"/>
      <c r="BA93" s="144">
        <v>44005</v>
      </c>
      <c r="BB93" s="142" t="s">
        <v>85</v>
      </c>
      <c r="BC93" s="142"/>
      <c r="BD93" s="168">
        <v>43579.01666666667</v>
      </c>
      <c r="BE93" s="168">
        <v>43579.023530092592</v>
      </c>
      <c r="BF93" s="142"/>
      <c r="BG93" s="142"/>
      <c r="BH93" s="142"/>
      <c r="BI93" s="144">
        <v>44005</v>
      </c>
      <c r="BJ93" s="142" t="s">
        <v>85</v>
      </c>
      <c r="BK93" s="142"/>
      <c r="BL93" s="168">
        <v>43579.014236111114</v>
      </c>
      <c r="BM93" s="168">
        <v>43579.023020833331</v>
      </c>
      <c r="BN93" s="132"/>
      <c r="BO93" s="142"/>
      <c r="BP93" s="129"/>
      <c r="BQ93" s="166" t="s">
        <v>69</v>
      </c>
      <c r="BR93" s="166">
        <v>2205051</v>
      </c>
      <c r="BS93" s="144">
        <v>43578</v>
      </c>
      <c r="BT93" s="145">
        <v>2.3530092592592592E-2</v>
      </c>
      <c r="BU93" s="145">
        <v>2.3020833333333334E-2</v>
      </c>
      <c r="BV93" s="146">
        <v>43579.023530092592</v>
      </c>
      <c r="BW93" s="146">
        <v>43579.023020833331</v>
      </c>
      <c r="BX93" s="146" t="s">
        <v>73</v>
      </c>
      <c r="BY93" s="146" t="s">
        <v>74</v>
      </c>
      <c r="BZ93" s="147">
        <v>2</v>
      </c>
      <c r="CA93" s="147">
        <v>2</v>
      </c>
      <c r="CB93" s="148">
        <v>1.6666666666666666E-2</v>
      </c>
      <c r="CC93" s="148">
        <v>1.4236111111111111E-2</v>
      </c>
      <c r="CD93" s="149">
        <v>43579.01666666667</v>
      </c>
      <c r="CE93" s="149">
        <v>43579.014236111114</v>
      </c>
    </row>
    <row r="94" spans="1:83" ht="18" customHeight="1">
      <c r="A94" s="150" t="str">
        <f>IF(E94&lt;&gt;"",(ROW(E94)-COUNTBLANK($A$14:A93)-14),IF(AND(E94="",F94&lt;&gt;""),(ROW(F94)-COUNTBLANK($A$14:A93)-14),IF(AND(E94&lt;&gt;"",F94&lt;&gt;""),(ROW(E94)-COUNTBLANK($A$14:A93)-14),"")))</f>
        <v/>
      </c>
      <c r="B94" s="151">
        <f t="shared" si="9"/>
        <v>43578</v>
      </c>
      <c r="C94" s="152" t="str">
        <f t="shared" si="10"/>
        <v>WRP ON THE GO CHOCOLATE 24PX200ML</v>
      </c>
      <c r="D94" s="153" t="str">
        <f>IFERROR(IF(AND(N94&lt;&gt;"",OR(E94&lt;&gt;"",E94&lt;&gt;"-",F94&lt;&gt;"",F94&lt;&gt;"-")),N94,IF(AND(N94="",OR(E94&lt;&gt;"",E94&lt;&gt;"-",F94&lt;&gt;"",F94&lt;&gt;"-")),LOOKUP(2,1/($D$16:D93&lt;&gt;""),$D$16:D93),"")),"")</f>
        <v>G1904250001</v>
      </c>
      <c r="E94" s="153" t="str">
        <f>IF(AND(P94&lt;&gt;"",OR(T94&lt;&gt;"",U94&lt;&gt;"",V94&lt;&gt;"")),P94,IF(AND(P94="",OR(T94&lt;&gt;"",U94&lt;&gt;"",V94&lt;&gt;"")),LOOKUP(2,1/($E$16:E93&lt;&gt;""),$E$16:E93),""))</f>
        <v/>
      </c>
      <c r="F94" s="153" t="str">
        <f>IF(AND(X94&lt;&gt;"",OR(AB94&lt;&gt;"",AC94&lt;&gt;"",AD94&lt;&gt;"")),X94,IF(AND(X94="",OR(AB94&lt;&gt;"",AC94&lt;&gt;"",AD94&lt;&gt;"")),LOOKUP(2,1/($F$16:F93&lt;&gt;""),$F$16:F93),""))</f>
        <v/>
      </c>
      <c r="G94" s="151">
        <f>IFERROR(EDATE($B94,VLOOKUP(C94,[1]dsis!$B$4:$D$149,3,FALSE)),"")</f>
        <v>44005</v>
      </c>
      <c r="H94" s="150" t="str">
        <f t="shared" si="11"/>
        <v/>
      </c>
      <c r="I94" s="150" t="str">
        <f t="shared" si="12"/>
        <v/>
      </c>
      <c r="J94" s="150">
        <f>IF(LEN(E94)=0,0,COUNTIFS([1]ListLot!$F$1:$F$1882,CPPBRIX!E94,[1]ListLot!$F$1:$F$1882,"&lt;&gt;"&amp;ISBLANK([1]ListLot!$F$1:$F$1882)))</f>
        <v>0</v>
      </c>
      <c r="L94" s="128"/>
      <c r="M94" s="129"/>
      <c r="N94" s="142"/>
      <c r="O94" s="131" t="str">
        <f t="shared" si="8"/>
        <v/>
      </c>
      <c r="P94" s="142"/>
      <c r="Q94" s="142"/>
      <c r="R94" s="135"/>
      <c r="S94" s="135"/>
      <c r="T94" s="142"/>
      <c r="U94" s="142"/>
      <c r="V94" s="142"/>
      <c r="W94" s="131" t="str">
        <f t="shared" si="13"/>
        <v/>
      </c>
      <c r="X94" s="142"/>
      <c r="Y94" s="142"/>
      <c r="Z94" s="135"/>
      <c r="AA94" s="135"/>
      <c r="AB94" s="132"/>
      <c r="AC94" s="142"/>
      <c r="AD94" s="129"/>
      <c r="AL94" s="3"/>
      <c r="BA94" s="144">
        <v>44005</v>
      </c>
      <c r="BB94" s="142" t="s">
        <v>85</v>
      </c>
      <c r="BC94" s="142"/>
      <c r="BD94" s="168">
        <v>43579.01666666667</v>
      </c>
      <c r="BE94" s="168">
        <v>43579.023530092592</v>
      </c>
      <c r="BF94" s="142"/>
      <c r="BG94" s="142"/>
      <c r="BH94" s="142"/>
      <c r="BI94" s="144">
        <v>44005</v>
      </c>
      <c r="BJ94" s="142" t="s">
        <v>85</v>
      </c>
      <c r="BK94" s="142"/>
      <c r="BL94" s="168">
        <v>43579.014236111114</v>
      </c>
      <c r="BM94" s="168">
        <v>43579.023020833331</v>
      </c>
      <c r="BN94" s="132"/>
      <c r="BO94" s="142"/>
      <c r="BP94" s="129"/>
      <c r="BQ94" s="166" t="s">
        <v>69</v>
      </c>
      <c r="BR94" s="166">
        <v>2205051</v>
      </c>
      <c r="BS94" s="144">
        <v>43578</v>
      </c>
      <c r="BT94" s="145">
        <v>2.3530092592592592E-2</v>
      </c>
      <c r="BU94" s="145">
        <v>2.3020833333333334E-2</v>
      </c>
      <c r="BV94" s="146">
        <v>43579.023530092592</v>
      </c>
      <c r="BW94" s="146">
        <v>43579.023020833331</v>
      </c>
      <c r="BX94" s="146" t="s">
        <v>73</v>
      </c>
      <c r="BY94" s="146" t="s">
        <v>74</v>
      </c>
      <c r="BZ94" s="147">
        <v>2</v>
      </c>
      <c r="CA94" s="147">
        <v>2</v>
      </c>
      <c r="CB94" s="148">
        <v>1.6666666666666666E-2</v>
      </c>
      <c r="CC94" s="148">
        <v>1.4236111111111111E-2</v>
      </c>
      <c r="CD94" s="149">
        <v>43579.01666666667</v>
      </c>
      <c r="CE94" s="149">
        <v>43579.014236111114</v>
      </c>
    </row>
    <row r="95" spans="1:83" ht="18" customHeight="1">
      <c r="A95" s="150" t="str">
        <f>IF(E95&lt;&gt;"",(ROW(E95)-COUNTBLANK($A$14:A94)-14),IF(AND(E95="",F95&lt;&gt;""),(ROW(F95)-COUNTBLANK($A$14:A94)-14),IF(AND(E95&lt;&gt;"",F95&lt;&gt;""),(ROW(E95)-COUNTBLANK($A$14:A94)-14),"")))</f>
        <v/>
      </c>
      <c r="B95" s="151">
        <f t="shared" si="9"/>
        <v>43578</v>
      </c>
      <c r="C95" s="152" t="str">
        <f t="shared" si="10"/>
        <v>WRP ON THE GO CHOCOLATE 24PX200ML</v>
      </c>
      <c r="D95" s="153" t="str">
        <f>IFERROR(IF(AND(N95&lt;&gt;"",OR(E95&lt;&gt;"",E95&lt;&gt;"-",F95&lt;&gt;"",F95&lt;&gt;"-")),N95,IF(AND(N95="",OR(E95&lt;&gt;"",E95&lt;&gt;"-",F95&lt;&gt;"",F95&lt;&gt;"-")),LOOKUP(2,1/($D$16:D94&lt;&gt;""),$D$16:D94),"")),"")</f>
        <v>G1904250001</v>
      </c>
      <c r="E95" s="153" t="str">
        <f>IF(AND(P95&lt;&gt;"",OR(T95&lt;&gt;"",U95&lt;&gt;"",V95&lt;&gt;"")),P95,IF(AND(P95="",OR(T95&lt;&gt;"",U95&lt;&gt;"",V95&lt;&gt;"")),LOOKUP(2,1/($E$16:E94&lt;&gt;""),$E$16:E94),""))</f>
        <v/>
      </c>
      <c r="F95" s="153" t="str">
        <f>IF(AND(X95&lt;&gt;"",OR(AB95&lt;&gt;"",AC95&lt;&gt;"",AD95&lt;&gt;"")),X95,IF(AND(X95="",OR(AB95&lt;&gt;"",AC95&lt;&gt;"",AD95&lt;&gt;"")),LOOKUP(2,1/($F$16:F94&lt;&gt;""),$F$16:F94),""))</f>
        <v/>
      </c>
      <c r="G95" s="151">
        <f>IFERROR(EDATE($B95,VLOOKUP(C95,[1]dsis!$B$4:$D$149,3,FALSE)),"")</f>
        <v>44005</v>
      </c>
      <c r="H95" s="150" t="str">
        <f t="shared" si="11"/>
        <v/>
      </c>
      <c r="I95" s="150" t="str">
        <f t="shared" si="12"/>
        <v/>
      </c>
      <c r="J95" s="150">
        <f>IF(LEN(E95)=0,0,COUNTIFS([1]ListLot!$F$1:$F$1882,CPPBRIX!E95,[1]ListLot!$F$1:$F$1882,"&lt;&gt;"&amp;ISBLANK([1]ListLot!$F$1:$F$1882)))</f>
        <v>0</v>
      </c>
      <c r="L95" s="128"/>
      <c r="M95" s="129"/>
      <c r="N95" s="142"/>
      <c r="O95" s="131" t="str">
        <f t="shared" si="8"/>
        <v/>
      </c>
      <c r="P95" s="142"/>
      <c r="Q95" s="142"/>
      <c r="R95" s="135"/>
      <c r="S95" s="135"/>
      <c r="T95" s="142"/>
      <c r="U95" s="142"/>
      <c r="V95" s="142"/>
      <c r="W95" s="131" t="str">
        <f t="shared" si="13"/>
        <v/>
      </c>
      <c r="X95" s="142"/>
      <c r="Y95" s="142"/>
      <c r="Z95" s="135"/>
      <c r="AA95" s="135"/>
      <c r="AB95" s="132"/>
      <c r="AC95" s="142"/>
      <c r="AD95" s="129"/>
      <c r="AL95" s="3"/>
      <c r="BA95" s="144">
        <v>44005</v>
      </c>
      <c r="BB95" s="142" t="s">
        <v>85</v>
      </c>
      <c r="BC95" s="142"/>
      <c r="BD95" s="168">
        <v>43579.01666666667</v>
      </c>
      <c r="BE95" s="168">
        <v>43579.023530092592</v>
      </c>
      <c r="BF95" s="142"/>
      <c r="BG95" s="142"/>
      <c r="BH95" s="142"/>
      <c r="BI95" s="144">
        <v>44005</v>
      </c>
      <c r="BJ95" s="142" t="s">
        <v>85</v>
      </c>
      <c r="BK95" s="142"/>
      <c r="BL95" s="168">
        <v>43579.014236111114</v>
      </c>
      <c r="BM95" s="168">
        <v>43579.023020833331</v>
      </c>
      <c r="BN95" s="132"/>
      <c r="BO95" s="142"/>
      <c r="BP95" s="129"/>
      <c r="BQ95" s="166" t="s">
        <v>69</v>
      </c>
      <c r="BR95" s="166">
        <v>2205051</v>
      </c>
      <c r="BS95" s="144">
        <v>43578</v>
      </c>
      <c r="BT95" s="145">
        <v>2.3530092592592592E-2</v>
      </c>
      <c r="BU95" s="145">
        <v>2.3020833333333334E-2</v>
      </c>
      <c r="BV95" s="146">
        <v>43579.023530092592</v>
      </c>
      <c r="BW95" s="146">
        <v>43579.023020833331</v>
      </c>
      <c r="BX95" s="146" t="s">
        <v>73</v>
      </c>
      <c r="BY95" s="146" t="s">
        <v>74</v>
      </c>
      <c r="BZ95" s="147">
        <v>2</v>
      </c>
      <c r="CA95" s="147">
        <v>2</v>
      </c>
      <c r="CB95" s="148">
        <v>1.6666666666666666E-2</v>
      </c>
      <c r="CC95" s="148">
        <v>1.4236111111111111E-2</v>
      </c>
      <c r="CD95" s="149">
        <v>43579.01666666667</v>
      </c>
      <c r="CE95" s="149">
        <v>43579.014236111114</v>
      </c>
    </row>
    <row r="96" spans="1:83" ht="18" customHeight="1">
      <c r="A96" s="150" t="str">
        <f>IF(E96&lt;&gt;"",(ROW(E96)-COUNTBLANK($A$14:A95)-14),IF(AND(E96="",F96&lt;&gt;""),(ROW(F96)-COUNTBLANK($A$14:A95)-14),IF(AND(E96&lt;&gt;"",F96&lt;&gt;""),(ROW(E96)-COUNTBLANK($A$14:A95)-14),"")))</f>
        <v/>
      </c>
      <c r="B96" s="151">
        <f t="shared" si="9"/>
        <v>43578</v>
      </c>
      <c r="C96" s="152" t="str">
        <f t="shared" si="10"/>
        <v>WRP ON THE GO CHOCOLATE 24PX200ML</v>
      </c>
      <c r="D96" s="153" t="str">
        <f>IFERROR(IF(AND(N96&lt;&gt;"",OR(E96&lt;&gt;"",E96&lt;&gt;"-",F96&lt;&gt;"",F96&lt;&gt;"-")),N96,IF(AND(N96="",OR(E96&lt;&gt;"",E96&lt;&gt;"-",F96&lt;&gt;"",F96&lt;&gt;"-")),LOOKUP(2,1/($D$16:D95&lt;&gt;""),$D$16:D95),"")),"")</f>
        <v>G1904250001</v>
      </c>
      <c r="E96" s="153" t="str">
        <f>IF(AND(P96&lt;&gt;"",OR(T96&lt;&gt;"",U96&lt;&gt;"",V96&lt;&gt;"")),P96,IF(AND(P96="",OR(T96&lt;&gt;"",U96&lt;&gt;"",V96&lt;&gt;"")),LOOKUP(2,1/($E$16:E95&lt;&gt;""),$E$16:E95),""))</f>
        <v/>
      </c>
      <c r="F96" s="153" t="str">
        <f>IF(AND(X96&lt;&gt;"",OR(AB96&lt;&gt;"",AC96&lt;&gt;"",AD96&lt;&gt;"")),X96,IF(AND(X96="",OR(AB96&lt;&gt;"",AC96&lt;&gt;"",AD96&lt;&gt;"")),LOOKUP(2,1/($F$16:F95&lt;&gt;""),$F$16:F95),""))</f>
        <v/>
      </c>
      <c r="G96" s="151">
        <f>IFERROR(EDATE($B96,VLOOKUP(C96,[1]dsis!$B$4:$D$149,3,FALSE)),"")</f>
        <v>44005</v>
      </c>
      <c r="H96" s="150" t="str">
        <f t="shared" si="11"/>
        <v/>
      </c>
      <c r="I96" s="150" t="str">
        <f t="shared" si="12"/>
        <v/>
      </c>
      <c r="J96" s="150">
        <f>IF(LEN(E96)=0,0,COUNTIFS([1]ListLot!$F$1:$F$1882,CPPBRIX!E96,[1]ListLot!$F$1:$F$1882,"&lt;&gt;"&amp;ISBLANK([1]ListLot!$F$1:$F$1882)))</f>
        <v>0</v>
      </c>
      <c r="L96" s="128"/>
      <c r="M96" s="129"/>
      <c r="N96" s="142"/>
      <c r="O96" s="131" t="str">
        <f t="shared" si="8"/>
        <v/>
      </c>
      <c r="P96" s="142"/>
      <c r="Q96" s="142"/>
      <c r="R96" s="135"/>
      <c r="S96" s="135"/>
      <c r="T96" s="142"/>
      <c r="U96" s="142"/>
      <c r="V96" s="142"/>
      <c r="W96" s="131" t="str">
        <f t="shared" si="13"/>
        <v/>
      </c>
      <c r="X96" s="142"/>
      <c r="Y96" s="142"/>
      <c r="Z96" s="135"/>
      <c r="AA96" s="135"/>
      <c r="AB96" s="132"/>
      <c r="AC96" s="142"/>
      <c r="AD96" s="129"/>
      <c r="AL96" s="3"/>
      <c r="BA96" s="144">
        <v>44005</v>
      </c>
      <c r="BB96" s="142" t="s">
        <v>85</v>
      </c>
      <c r="BC96" s="142"/>
      <c r="BD96" s="168">
        <v>43579.01666666667</v>
      </c>
      <c r="BE96" s="168">
        <v>43579.023530092592</v>
      </c>
      <c r="BF96" s="142"/>
      <c r="BG96" s="142"/>
      <c r="BH96" s="142"/>
      <c r="BI96" s="144">
        <v>44005</v>
      </c>
      <c r="BJ96" s="142" t="s">
        <v>85</v>
      </c>
      <c r="BK96" s="142"/>
      <c r="BL96" s="168">
        <v>43579.014236111114</v>
      </c>
      <c r="BM96" s="168">
        <v>43579.023020833331</v>
      </c>
      <c r="BN96" s="132"/>
      <c r="BO96" s="142"/>
      <c r="BP96" s="129"/>
      <c r="BQ96" s="166" t="s">
        <v>69</v>
      </c>
      <c r="BR96" s="166">
        <v>2205051</v>
      </c>
      <c r="BS96" s="144">
        <v>43578</v>
      </c>
      <c r="BT96" s="145">
        <v>2.3530092592592592E-2</v>
      </c>
      <c r="BU96" s="145">
        <v>2.3020833333333334E-2</v>
      </c>
      <c r="BV96" s="146">
        <v>43579.023530092592</v>
      </c>
      <c r="BW96" s="146">
        <v>43579.023020833331</v>
      </c>
      <c r="BX96" s="146" t="s">
        <v>73</v>
      </c>
      <c r="BY96" s="146" t="s">
        <v>74</v>
      </c>
      <c r="BZ96" s="147">
        <v>2</v>
      </c>
      <c r="CA96" s="147">
        <v>2</v>
      </c>
      <c r="CB96" s="148">
        <v>1.6666666666666666E-2</v>
      </c>
      <c r="CC96" s="148">
        <v>1.4236111111111111E-2</v>
      </c>
      <c r="CD96" s="149">
        <v>43579.01666666667</v>
      </c>
      <c r="CE96" s="149">
        <v>43579.014236111114</v>
      </c>
    </row>
    <row r="97" spans="1:83" ht="18" customHeight="1">
      <c r="A97" s="150" t="str">
        <f>IF(E97&lt;&gt;"",(ROW(E97)-COUNTBLANK($A$14:A96)-14),IF(AND(E97="",F97&lt;&gt;""),(ROW(F97)-COUNTBLANK($A$14:A96)-14),IF(AND(E97&lt;&gt;"",F97&lt;&gt;""),(ROW(E97)-COUNTBLANK($A$14:A96)-14),"")))</f>
        <v/>
      </c>
      <c r="B97" s="151">
        <f t="shared" si="9"/>
        <v>43578</v>
      </c>
      <c r="C97" s="152" t="str">
        <f t="shared" si="10"/>
        <v>WRP ON THE GO CHOCOLATE 24PX200ML</v>
      </c>
      <c r="D97" s="153" t="str">
        <f>IFERROR(IF(AND(N97&lt;&gt;"",OR(E97&lt;&gt;"",E97&lt;&gt;"-",F97&lt;&gt;"",F97&lt;&gt;"-")),N97,IF(AND(N97="",OR(E97&lt;&gt;"",E97&lt;&gt;"-",F97&lt;&gt;"",F97&lt;&gt;"-")),LOOKUP(2,1/($D$16:D96&lt;&gt;""),$D$16:D96),"")),"")</f>
        <v>G1904250001</v>
      </c>
      <c r="E97" s="153" t="str">
        <f>IF(AND(P97&lt;&gt;"",OR(T97&lt;&gt;"",U97&lt;&gt;"",V97&lt;&gt;"")),P97,IF(AND(P97="",OR(T97&lt;&gt;"",U97&lt;&gt;"",V97&lt;&gt;"")),LOOKUP(2,1/($E$16:E96&lt;&gt;""),$E$16:E96),""))</f>
        <v/>
      </c>
      <c r="F97" s="153" t="str">
        <f>IF(AND(X97&lt;&gt;"",OR(AB97&lt;&gt;"",AC97&lt;&gt;"",AD97&lt;&gt;"")),X97,IF(AND(X97="",OR(AB97&lt;&gt;"",AC97&lt;&gt;"",AD97&lt;&gt;"")),LOOKUP(2,1/($F$16:F96&lt;&gt;""),$F$16:F96),""))</f>
        <v/>
      </c>
      <c r="G97" s="151">
        <f>IFERROR(EDATE($B97,VLOOKUP(C97,[1]dsis!$B$4:$D$149,3,FALSE)),"")</f>
        <v>44005</v>
      </c>
      <c r="H97" s="150" t="str">
        <f t="shared" si="11"/>
        <v/>
      </c>
      <c r="I97" s="150" t="str">
        <f t="shared" si="12"/>
        <v/>
      </c>
      <c r="J97" s="150">
        <f>IF(LEN(E97)=0,0,COUNTIFS([1]ListLot!$F$1:$F$1882,CPPBRIX!E97,[1]ListLot!$F$1:$F$1882,"&lt;&gt;"&amp;ISBLANK([1]ListLot!$F$1:$F$1882)))</f>
        <v>0</v>
      </c>
      <c r="L97" s="128"/>
      <c r="M97" s="129"/>
      <c r="N97" s="142"/>
      <c r="O97" s="131" t="str">
        <f t="shared" si="8"/>
        <v/>
      </c>
      <c r="P97" s="142"/>
      <c r="Q97" s="142"/>
      <c r="R97" s="135"/>
      <c r="S97" s="135"/>
      <c r="T97" s="142"/>
      <c r="U97" s="142"/>
      <c r="V97" s="142"/>
      <c r="W97" s="131" t="str">
        <f t="shared" si="13"/>
        <v/>
      </c>
      <c r="X97" s="142"/>
      <c r="Y97" s="142"/>
      <c r="Z97" s="135"/>
      <c r="AA97" s="135"/>
      <c r="AB97" s="132"/>
      <c r="AC97" s="142"/>
      <c r="AD97" s="129"/>
      <c r="AL97" s="3"/>
      <c r="BA97" s="144">
        <v>44005</v>
      </c>
      <c r="BB97" s="142" t="s">
        <v>85</v>
      </c>
      <c r="BC97" s="142"/>
      <c r="BD97" s="168">
        <v>43579.01666666667</v>
      </c>
      <c r="BE97" s="168">
        <v>43579.023530092592</v>
      </c>
      <c r="BF97" s="142"/>
      <c r="BG97" s="142"/>
      <c r="BH97" s="142"/>
      <c r="BI97" s="144">
        <v>44005</v>
      </c>
      <c r="BJ97" s="142" t="s">
        <v>85</v>
      </c>
      <c r="BK97" s="142"/>
      <c r="BL97" s="168">
        <v>43579.014236111114</v>
      </c>
      <c r="BM97" s="168">
        <v>43579.023020833331</v>
      </c>
      <c r="BN97" s="132"/>
      <c r="BO97" s="142"/>
      <c r="BP97" s="129"/>
      <c r="BQ97" s="166" t="s">
        <v>69</v>
      </c>
      <c r="BR97" s="166">
        <v>2205051</v>
      </c>
      <c r="BS97" s="144">
        <v>43578</v>
      </c>
      <c r="BT97" s="145">
        <v>2.3530092592592592E-2</v>
      </c>
      <c r="BU97" s="145">
        <v>2.3020833333333334E-2</v>
      </c>
      <c r="BV97" s="146">
        <v>43579.023530092592</v>
      </c>
      <c r="BW97" s="146">
        <v>43579.023020833331</v>
      </c>
      <c r="BX97" s="146" t="s">
        <v>73</v>
      </c>
      <c r="BY97" s="146" t="s">
        <v>74</v>
      </c>
      <c r="BZ97" s="147">
        <v>2</v>
      </c>
      <c r="CA97" s="147">
        <v>2</v>
      </c>
      <c r="CB97" s="148">
        <v>1.6666666666666666E-2</v>
      </c>
      <c r="CC97" s="148">
        <v>1.4236111111111111E-2</v>
      </c>
      <c r="CD97" s="149">
        <v>43579.01666666667</v>
      </c>
      <c r="CE97" s="149">
        <v>43579.014236111114</v>
      </c>
    </row>
    <row r="98" spans="1:83" ht="18" customHeight="1">
      <c r="A98" s="150" t="str">
        <f>IF(E98&lt;&gt;"",(ROW(E98)-COUNTBLANK($A$14:A97)-14),IF(AND(E98="",F98&lt;&gt;""),(ROW(F98)-COUNTBLANK($A$14:A97)-14),IF(AND(E98&lt;&gt;"",F98&lt;&gt;""),(ROW(E98)-COUNTBLANK($A$14:A97)-14),"")))</f>
        <v/>
      </c>
      <c r="B98" s="151">
        <f t="shared" si="9"/>
        <v>43578</v>
      </c>
      <c r="C98" s="152" t="str">
        <f t="shared" si="10"/>
        <v>WRP ON THE GO CHOCOLATE 24PX200ML</v>
      </c>
      <c r="D98" s="153" t="str">
        <f>IFERROR(IF(AND(N98&lt;&gt;"",OR(E98&lt;&gt;"",E98&lt;&gt;"-",F98&lt;&gt;"",F98&lt;&gt;"-")),N98,IF(AND(N98="",OR(E98&lt;&gt;"",E98&lt;&gt;"-",F98&lt;&gt;"",F98&lt;&gt;"-")),LOOKUP(2,1/($D$16:D97&lt;&gt;""),$D$16:D97),"")),"")</f>
        <v>G1904250001</v>
      </c>
      <c r="E98" s="153" t="str">
        <f>IF(AND(P98&lt;&gt;"",OR(T98&lt;&gt;"",U98&lt;&gt;"",V98&lt;&gt;"")),P98,IF(AND(P98="",OR(T98&lt;&gt;"",U98&lt;&gt;"",V98&lt;&gt;"")),LOOKUP(2,1/($E$16:E97&lt;&gt;""),$E$16:E97),""))</f>
        <v/>
      </c>
      <c r="F98" s="153" t="str">
        <f>IF(AND(X98&lt;&gt;"",OR(AB98&lt;&gt;"",AC98&lt;&gt;"",AD98&lt;&gt;"")),X98,IF(AND(X98="",OR(AB98&lt;&gt;"",AC98&lt;&gt;"",AD98&lt;&gt;"")),LOOKUP(2,1/($F$16:F97&lt;&gt;""),$F$16:F97),""))</f>
        <v/>
      </c>
      <c r="G98" s="151">
        <f>IFERROR(EDATE($B98,VLOOKUP(C98,[1]dsis!$B$4:$D$149,3,FALSE)),"")</f>
        <v>44005</v>
      </c>
      <c r="H98" s="150" t="str">
        <f t="shared" si="11"/>
        <v/>
      </c>
      <c r="I98" s="150" t="str">
        <f t="shared" si="12"/>
        <v/>
      </c>
      <c r="J98" s="150">
        <f>IF(LEN(E98)=0,0,COUNTIFS([1]ListLot!$F$1:$F$1882,CPPBRIX!E98,[1]ListLot!$F$1:$F$1882,"&lt;&gt;"&amp;ISBLANK([1]ListLot!$F$1:$F$1882)))</f>
        <v>0</v>
      </c>
      <c r="L98" s="128"/>
      <c r="M98" s="129"/>
      <c r="N98" s="142"/>
      <c r="O98" s="131" t="str">
        <f t="shared" si="8"/>
        <v/>
      </c>
      <c r="P98" s="142"/>
      <c r="Q98" s="142"/>
      <c r="R98" s="135"/>
      <c r="S98" s="135"/>
      <c r="T98" s="142"/>
      <c r="U98" s="142"/>
      <c r="V98" s="142"/>
      <c r="W98" s="131" t="str">
        <f t="shared" si="13"/>
        <v/>
      </c>
      <c r="X98" s="142"/>
      <c r="Y98" s="142"/>
      <c r="Z98" s="135"/>
      <c r="AA98" s="135"/>
      <c r="AB98" s="132"/>
      <c r="AC98" s="142"/>
      <c r="AD98" s="129"/>
      <c r="AL98" s="3"/>
      <c r="BA98" s="144">
        <v>44005</v>
      </c>
      <c r="BB98" s="142" t="s">
        <v>85</v>
      </c>
      <c r="BC98" s="142"/>
      <c r="BD98" s="168">
        <v>43579.01666666667</v>
      </c>
      <c r="BE98" s="168">
        <v>43579.023530092592</v>
      </c>
      <c r="BF98" s="142"/>
      <c r="BG98" s="142"/>
      <c r="BH98" s="142"/>
      <c r="BI98" s="144">
        <v>44005</v>
      </c>
      <c r="BJ98" s="142" t="s">
        <v>85</v>
      </c>
      <c r="BK98" s="142"/>
      <c r="BL98" s="168">
        <v>43579.014236111114</v>
      </c>
      <c r="BM98" s="168">
        <v>43579.023020833331</v>
      </c>
      <c r="BN98" s="132"/>
      <c r="BO98" s="142"/>
      <c r="BP98" s="129"/>
      <c r="BQ98" s="166" t="s">
        <v>69</v>
      </c>
      <c r="BR98" s="166">
        <v>2205051</v>
      </c>
      <c r="BS98" s="144">
        <v>43578</v>
      </c>
      <c r="BT98" s="145">
        <v>2.3530092592592592E-2</v>
      </c>
      <c r="BU98" s="145">
        <v>2.3020833333333334E-2</v>
      </c>
      <c r="BV98" s="146">
        <v>43579.023530092592</v>
      </c>
      <c r="BW98" s="146">
        <v>43579.023020833331</v>
      </c>
      <c r="BX98" s="146" t="s">
        <v>73</v>
      </c>
      <c r="BY98" s="146" t="s">
        <v>74</v>
      </c>
      <c r="BZ98" s="147">
        <v>2</v>
      </c>
      <c r="CA98" s="147">
        <v>2</v>
      </c>
      <c r="CB98" s="148">
        <v>1.6666666666666666E-2</v>
      </c>
      <c r="CC98" s="148">
        <v>1.4236111111111111E-2</v>
      </c>
      <c r="CD98" s="149">
        <v>43579.01666666667</v>
      </c>
      <c r="CE98" s="149">
        <v>43579.014236111114</v>
      </c>
    </row>
    <row r="99" spans="1:83" ht="18" customHeight="1">
      <c r="A99" s="150" t="str">
        <f>IF(E99&lt;&gt;"",(ROW(E99)-COUNTBLANK($A$14:A98)-14),IF(AND(E99="",F99&lt;&gt;""),(ROW(F99)-COUNTBLANK($A$14:A98)-14),IF(AND(E99&lt;&gt;"",F99&lt;&gt;""),(ROW(E99)-COUNTBLANK($A$14:A98)-14),"")))</f>
        <v/>
      </c>
      <c r="B99" s="151">
        <f t="shared" si="9"/>
        <v>43578</v>
      </c>
      <c r="C99" s="152" t="str">
        <f t="shared" si="10"/>
        <v>WRP ON THE GO CHOCOLATE 24PX200ML</v>
      </c>
      <c r="D99" s="153" t="str">
        <f>IFERROR(IF(AND(N99&lt;&gt;"",OR(E99&lt;&gt;"",E99&lt;&gt;"-",F99&lt;&gt;"",F99&lt;&gt;"-")),N99,IF(AND(N99="",OR(E99&lt;&gt;"",E99&lt;&gt;"-",F99&lt;&gt;"",F99&lt;&gt;"-")),LOOKUP(2,1/($D$16:D98&lt;&gt;""),$D$16:D98),"")),"")</f>
        <v>G1904250001</v>
      </c>
      <c r="E99" s="153" t="str">
        <f>IF(AND(P99&lt;&gt;"",OR(T99&lt;&gt;"",U99&lt;&gt;"",V99&lt;&gt;"")),P99,IF(AND(P99="",OR(T99&lt;&gt;"",U99&lt;&gt;"",V99&lt;&gt;"")),LOOKUP(2,1/($E$16:E98&lt;&gt;""),$E$16:E98),""))</f>
        <v/>
      </c>
      <c r="F99" s="153" t="str">
        <f>IF(AND(X99&lt;&gt;"",OR(AB99&lt;&gt;"",AC99&lt;&gt;"",AD99&lt;&gt;"")),X99,IF(AND(X99="",OR(AB99&lt;&gt;"",AC99&lt;&gt;"",AD99&lt;&gt;"")),LOOKUP(2,1/($F$16:F98&lt;&gt;""),$F$16:F98),""))</f>
        <v/>
      </c>
      <c r="G99" s="151">
        <f>IFERROR(EDATE($B99,VLOOKUP(C99,[1]dsis!$B$4:$D$149,3,FALSE)),"")</f>
        <v>44005</v>
      </c>
      <c r="H99" s="150" t="str">
        <f t="shared" si="11"/>
        <v/>
      </c>
      <c r="I99" s="150" t="str">
        <f t="shared" si="12"/>
        <v/>
      </c>
      <c r="J99" s="150">
        <f>IF(LEN(E99)=0,0,COUNTIFS([1]ListLot!$F$1:$F$1882,CPPBRIX!E99,[1]ListLot!$F$1:$F$1882,"&lt;&gt;"&amp;ISBLANK([1]ListLot!$F$1:$F$1882)))</f>
        <v>0</v>
      </c>
      <c r="L99" s="128"/>
      <c r="M99" s="129"/>
      <c r="N99" s="142"/>
      <c r="O99" s="131" t="str">
        <f t="shared" si="8"/>
        <v/>
      </c>
      <c r="P99" s="142"/>
      <c r="Q99" s="142"/>
      <c r="R99" s="135"/>
      <c r="S99" s="135"/>
      <c r="T99" s="142"/>
      <c r="U99" s="142"/>
      <c r="V99" s="142"/>
      <c r="W99" s="131" t="str">
        <f t="shared" si="13"/>
        <v/>
      </c>
      <c r="X99" s="142"/>
      <c r="Y99" s="142"/>
      <c r="Z99" s="135"/>
      <c r="AA99" s="135"/>
      <c r="AB99" s="132"/>
      <c r="AC99" s="142"/>
      <c r="AD99" s="129"/>
      <c r="AL99" s="3"/>
      <c r="BA99" s="144">
        <v>44005</v>
      </c>
      <c r="BB99" s="142" t="s">
        <v>85</v>
      </c>
      <c r="BC99" s="142"/>
      <c r="BD99" s="168">
        <v>43579.01666666667</v>
      </c>
      <c r="BE99" s="168">
        <v>43579.023530092592</v>
      </c>
      <c r="BF99" s="142"/>
      <c r="BG99" s="142"/>
      <c r="BH99" s="142"/>
      <c r="BI99" s="144">
        <v>44005</v>
      </c>
      <c r="BJ99" s="142" t="s">
        <v>85</v>
      </c>
      <c r="BK99" s="142"/>
      <c r="BL99" s="168">
        <v>43579.014236111114</v>
      </c>
      <c r="BM99" s="168">
        <v>43579.023020833331</v>
      </c>
      <c r="BN99" s="132"/>
      <c r="BO99" s="142"/>
      <c r="BP99" s="129"/>
      <c r="BQ99" s="166" t="s">
        <v>69</v>
      </c>
      <c r="BR99" s="166">
        <v>2205051</v>
      </c>
      <c r="BS99" s="144">
        <v>43578</v>
      </c>
      <c r="BT99" s="145">
        <v>2.3530092592592592E-2</v>
      </c>
      <c r="BU99" s="145">
        <v>2.3020833333333334E-2</v>
      </c>
      <c r="BV99" s="146">
        <v>43579.023530092592</v>
      </c>
      <c r="BW99" s="146">
        <v>43579.023020833331</v>
      </c>
      <c r="BX99" s="146" t="s">
        <v>73</v>
      </c>
      <c r="BY99" s="146" t="s">
        <v>74</v>
      </c>
      <c r="BZ99" s="147">
        <v>2</v>
      </c>
      <c r="CA99" s="147">
        <v>2</v>
      </c>
      <c r="CB99" s="148">
        <v>1.6666666666666666E-2</v>
      </c>
      <c r="CC99" s="148">
        <v>1.4236111111111111E-2</v>
      </c>
      <c r="CD99" s="149">
        <v>43579.01666666667</v>
      </c>
      <c r="CE99" s="149">
        <v>43579.014236111114</v>
      </c>
    </row>
    <row r="100" spans="1:83" ht="18" customHeight="1">
      <c r="A100" s="150" t="str">
        <f>IF(E100&lt;&gt;"",(ROW(E100)-COUNTBLANK($A$14:A99)-14),IF(AND(E100="",F100&lt;&gt;""),(ROW(F100)-COUNTBLANK($A$14:A99)-14),IF(AND(E100&lt;&gt;"",F100&lt;&gt;""),(ROW(E100)-COUNTBLANK($A$14:A99)-14),"")))</f>
        <v/>
      </c>
      <c r="B100" s="151">
        <f t="shared" si="9"/>
        <v>43578</v>
      </c>
      <c r="C100" s="152" t="str">
        <f t="shared" si="10"/>
        <v>WRP ON THE GO CHOCOLATE 24PX200ML</v>
      </c>
      <c r="D100" s="153" t="str">
        <f>IFERROR(IF(AND(N100&lt;&gt;"",OR(E100&lt;&gt;"",E100&lt;&gt;"-",F100&lt;&gt;"",F100&lt;&gt;"-")),N100,IF(AND(N100="",OR(E100&lt;&gt;"",E100&lt;&gt;"-",F100&lt;&gt;"",F100&lt;&gt;"-")),LOOKUP(2,1/($D$16:D99&lt;&gt;""),$D$16:D99),"")),"")</f>
        <v>G1904250001</v>
      </c>
      <c r="E100" s="153" t="str">
        <f>IF(AND(P100&lt;&gt;"",OR(T100&lt;&gt;"",U100&lt;&gt;"",V100&lt;&gt;"")),P100,IF(AND(P100="",OR(T100&lt;&gt;"",U100&lt;&gt;"",V100&lt;&gt;"")),LOOKUP(2,1/($E$16:E99&lt;&gt;""),$E$16:E99),""))</f>
        <v/>
      </c>
      <c r="F100" s="153" t="str">
        <f>IF(AND(X100&lt;&gt;"",OR(AB100&lt;&gt;"",AC100&lt;&gt;"",AD100&lt;&gt;"")),X100,IF(AND(X100="",OR(AB100&lt;&gt;"",AC100&lt;&gt;"",AD100&lt;&gt;"")),LOOKUP(2,1/($F$16:F99&lt;&gt;""),$F$16:F99),""))</f>
        <v/>
      </c>
      <c r="G100" s="151">
        <f>IFERROR(EDATE($B100,VLOOKUP(C100,[1]dsis!$B$4:$D$149,3,FALSE)),"")</f>
        <v>44005</v>
      </c>
      <c r="H100" s="150" t="str">
        <f t="shared" si="11"/>
        <v/>
      </c>
      <c r="I100" s="150" t="str">
        <f t="shared" si="12"/>
        <v/>
      </c>
      <c r="J100" s="150">
        <f>IF(LEN(E100)=0,0,COUNTIFS([1]ListLot!$F$1:$F$1882,CPPBRIX!E100,[1]ListLot!$F$1:$F$1882,"&lt;&gt;"&amp;ISBLANK([1]ListLot!$F$1:$F$1882)))</f>
        <v>0</v>
      </c>
      <c r="L100" s="128"/>
      <c r="M100" s="129"/>
      <c r="N100" s="142"/>
      <c r="O100" s="131" t="str">
        <f t="shared" si="8"/>
        <v/>
      </c>
      <c r="P100" s="142"/>
      <c r="Q100" s="142"/>
      <c r="R100" s="135"/>
      <c r="S100" s="135"/>
      <c r="T100" s="142"/>
      <c r="U100" s="142"/>
      <c r="V100" s="142"/>
      <c r="W100" s="131" t="str">
        <f t="shared" si="13"/>
        <v/>
      </c>
      <c r="X100" s="142"/>
      <c r="Y100" s="142"/>
      <c r="Z100" s="135"/>
      <c r="AA100" s="135"/>
      <c r="AB100" s="132"/>
      <c r="AC100" s="142"/>
      <c r="AD100" s="129"/>
      <c r="AL100" s="3"/>
      <c r="BA100" s="144">
        <v>44005</v>
      </c>
      <c r="BB100" s="142" t="s">
        <v>85</v>
      </c>
      <c r="BC100" s="142"/>
      <c r="BD100" s="168">
        <v>43579.01666666667</v>
      </c>
      <c r="BE100" s="168">
        <v>43579.023530092592</v>
      </c>
      <c r="BF100" s="142"/>
      <c r="BG100" s="142"/>
      <c r="BH100" s="142"/>
      <c r="BI100" s="144">
        <v>44005</v>
      </c>
      <c r="BJ100" s="142" t="s">
        <v>85</v>
      </c>
      <c r="BK100" s="142"/>
      <c r="BL100" s="168">
        <v>43579.014236111114</v>
      </c>
      <c r="BM100" s="168">
        <v>43579.023020833331</v>
      </c>
      <c r="BN100" s="132"/>
      <c r="BO100" s="142"/>
      <c r="BP100" s="129"/>
      <c r="BQ100" s="166" t="s">
        <v>69</v>
      </c>
      <c r="BR100" s="166">
        <v>2205051</v>
      </c>
      <c r="BS100" s="144">
        <v>43578</v>
      </c>
      <c r="BT100" s="145">
        <v>2.3530092592592592E-2</v>
      </c>
      <c r="BU100" s="145">
        <v>2.3020833333333334E-2</v>
      </c>
      <c r="BV100" s="146">
        <v>43579.023530092592</v>
      </c>
      <c r="BW100" s="146">
        <v>43579.023020833331</v>
      </c>
      <c r="BX100" s="146" t="s">
        <v>73</v>
      </c>
      <c r="BY100" s="146" t="s">
        <v>74</v>
      </c>
      <c r="BZ100" s="147">
        <v>2</v>
      </c>
      <c r="CA100" s="147">
        <v>2</v>
      </c>
      <c r="CB100" s="148">
        <v>1.6666666666666666E-2</v>
      </c>
      <c r="CC100" s="148">
        <v>1.4236111111111111E-2</v>
      </c>
      <c r="CD100" s="149">
        <v>43579.01666666667</v>
      </c>
      <c r="CE100" s="149">
        <v>43579.014236111114</v>
      </c>
    </row>
    <row r="101" spans="1:83" ht="18" customHeight="1">
      <c r="A101" s="150" t="str">
        <f>IF(E101&lt;&gt;"",(ROW(E101)-COUNTBLANK($A$14:A100)-14),IF(AND(E101="",F101&lt;&gt;""),(ROW(F101)-COUNTBLANK($A$14:A100)-14),IF(AND(E101&lt;&gt;"",F101&lt;&gt;""),(ROW(E101)-COUNTBLANK($A$14:A100)-14),"")))</f>
        <v/>
      </c>
      <c r="B101" s="151">
        <f t="shared" si="9"/>
        <v>43578</v>
      </c>
      <c r="C101" s="152" t="str">
        <f t="shared" si="10"/>
        <v>WRP ON THE GO CHOCOLATE 24PX200ML</v>
      </c>
      <c r="D101" s="153" t="str">
        <f>IFERROR(IF(AND(N101&lt;&gt;"",OR(E101&lt;&gt;"",E101&lt;&gt;"-",F101&lt;&gt;"",F101&lt;&gt;"-")),N101,IF(AND(N101="",OR(E101&lt;&gt;"",E101&lt;&gt;"-",F101&lt;&gt;"",F101&lt;&gt;"-")),LOOKUP(2,1/($D$16:D100&lt;&gt;""),$D$16:D100),"")),"")</f>
        <v>G1904250001</v>
      </c>
      <c r="E101" s="153" t="str">
        <f>IF(AND(P101&lt;&gt;"",OR(T101&lt;&gt;"",U101&lt;&gt;"",V101&lt;&gt;"")),P101,IF(AND(P101="",OR(T101&lt;&gt;"",U101&lt;&gt;"",V101&lt;&gt;"")),LOOKUP(2,1/($E$16:E100&lt;&gt;""),$E$16:E100),""))</f>
        <v/>
      </c>
      <c r="F101" s="153" t="str">
        <f>IF(AND(X101&lt;&gt;"",OR(AB101&lt;&gt;"",AC101&lt;&gt;"",AD101&lt;&gt;"")),X101,IF(AND(X101="",OR(AB101&lt;&gt;"",AC101&lt;&gt;"",AD101&lt;&gt;"")),LOOKUP(2,1/($F$16:F100&lt;&gt;""),$F$16:F100),""))</f>
        <v/>
      </c>
      <c r="G101" s="151">
        <f>IFERROR(EDATE($B101,VLOOKUP(C101,[1]dsis!$B$4:$D$149,3,FALSE)),"")</f>
        <v>44005</v>
      </c>
      <c r="H101" s="150" t="str">
        <f t="shared" si="11"/>
        <v/>
      </c>
      <c r="I101" s="150" t="str">
        <f t="shared" si="12"/>
        <v/>
      </c>
      <c r="J101" s="150">
        <f>IF(LEN(E101)=0,0,COUNTIFS([1]ListLot!$F$1:$F$1882,CPPBRIX!E101,[1]ListLot!$F$1:$F$1882,"&lt;&gt;"&amp;ISBLANK([1]ListLot!$F$1:$F$1882)))</f>
        <v>0</v>
      </c>
      <c r="L101" s="128"/>
      <c r="M101" s="129"/>
      <c r="N101" s="142"/>
      <c r="O101" s="131" t="str">
        <f t="shared" si="8"/>
        <v/>
      </c>
      <c r="P101" s="142"/>
      <c r="Q101" s="142"/>
      <c r="R101" s="135"/>
      <c r="S101" s="135"/>
      <c r="T101" s="142"/>
      <c r="U101" s="142"/>
      <c r="V101" s="142"/>
      <c r="W101" s="131" t="str">
        <f t="shared" si="13"/>
        <v/>
      </c>
      <c r="X101" s="142"/>
      <c r="Y101" s="142"/>
      <c r="Z101" s="135"/>
      <c r="AA101" s="135"/>
      <c r="AB101" s="142"/>
      <c r="AC101" s="142"/>
      <c r="AD101" s="129"/>
      <c r="AL101" s="3"/>
      <c r="BA101" s="144">
        <v>44005</v>
      </c>
      <c r="BB101" s="142" t="s">
        <v>85</v>
      </c>
      <c r="BC101" s="142"/>
      <c r="BD101" s="168">
        <v>43579.01666666667</v>
      </c>
      <c r="BE101" s="168">
        <v>43579.023530092592</v>
      </c>
      <c r="BF101" s="142"/>
      <c r="BG101" s="142"/>
      <c r="BH101" s="142"/>
      <c r="BI101" s="144">
        <v>44005</v>
      </c>
      <c r="BJ101" s="142" t="s">
        <v>85</v>
      </c>
      <c r="BK101" s="142"/>
      <c r="BL101" s="168">
        <v>43579.014236111114</v>
      </c>
      <c r="BM101" s="168">
        <v>43579.023020833331</v>
      </c>
      <c r="BN101" s="142"/>
      <c r="BO101" s="142"/>
      <c r="BP101" s="129"/>
      <c r="BQ101" s="166" t="s">
        <v>69</v>
      </c>
      <c r="BR101" s="166">
        <v>2205051</v>
      </c>
      <c r="BS101" s="144">
        <v>43578</v>
      </c>
      <c r="BT101" s="145">
        <v>2.3530092592592592E-2</v>
      </c>
      <c r="BU101" s="145">
        <v>2.3020833333333334E-2</v>
      </c>
      <c r="BV101" s="146">
        <v>43579.023530092592</v>
      </c>
      <c r="BW101" s="146">
        <v>43579.023020833331</v>
      </c>
      <c r="BX101" s="146" t="s">
        <v>73</v>
      </c>
      <c r="BY101" s="146" t="s">
        <v>74</v>
      </c>
      <c r="BZ101" s="147">
        <v>2</v>
      </c>
      <c r="CA101" s="147">
        <v>2</v>
      </c>
      <c r="CB101" s="148">
        <v>1.6666666666666666E-2</v>
      </c>
      <c r="CC101" s="148">
        <v>1.4236111111111111E-2</v>
      </c>
      <c r="CD101" s="149">
        <v>43579.01666666667</v>
      </c>
      <c r="CE101" s="149">
        <v>43579.014236111114</v>
      </c>
    </row>
    <row r="102" spans="1:83" ht="18" customHeight="1">
      <c r="A102" s="150"/>
      <c r="B102" s="151"/>
      <c r="C102" s="153"/>
      <c r="D102" s="153"/>
      <c r="E102" s="153"/>
      <c r="F102" s="153"/>
      <c r="G102" s="153"/>
      <c r="H102" s="153"/>
      <c r="I102" s="153"/>
      <c r="J102" s="150"/>
      <c r="K102" s="153"/>
      <c r="L102" s="153"/>
      <c r="M102" s="153"/>
      <c r="W102" s="1"/>
      <c r="BV102" s="176"/>
      <c r="BW102" s="176"/>
      <c r="CD102" s="176"/>
      <c r="CE102" s="176"/>
    </row>
    <row r="103" spans="1:83" ht="18" customHeight="1">
      <c r="A103" s="171"/>
    </row>
    <row r="104" spans="1:83" ht="18" customHeight="1">
      <c r="A104" s="171"/>
    </row>
  </sheetData>
  <dataConsolidate/>
  <mergeCells count="21">
    <mergeCell ref="AD13:AD15"/>
    <mergeCell ref="O14:Q14"/>
    <mergeCell ref="R14:S14"/>
    <mergeCell ref="T14:U14"/>
    <mergeCell ref="W14:Y14"/>
    <mergeCell ref="Z14:AA14"/>
    <mergeCell ref="AB14:AC14"/>
    <mergeCell ref="L13:L15"/>
    <mergeCell ref="M13:M15"/>
    <mergeCell ref="N13:N15"/>
    <mergeCell ref="O13:U13"/>
    <mergeCell ref="V13:V15"/>
    <mergeCell ref="W13:AC13"/>
    <mergeCell ref="L2:AC2"/>
    <mergeCell ref="L3:AC3"/>
    <mergeCell ref="N6:O6"/>
    <mergeCell ref="AA6:AA10"/>
    <mergeCell ref="N7:O8"/>
    <mergeCell ref="L8:L10"/>
    <mergeCell ref="N9:O9"/>
    <mergeCell ref="N10:O10"/>
  </mergeCells>
  <conditionalFormatting sqref="P59:P101">
    <cfRule type="expression" dxfId="180" priority="181">
      <formula>IF($P59&lt;&gt;"",OR($H59=FALSE,$J59&gt;0),"")</formula>
    </cfRule>
  </conditionalFormatting>
  <conditionalFormatting sqref="W102:W103">
    <cfRule type="expression" dxfId="179" priority="180">
      <formula>IF($W102&lt;&gt;"",OR($I102=FALSE,$J102&gt;0),"")</formula>
    </cfRule>
  </conditionalFormatting>
  <conditionalFormatting sqref="X18:X101">
    <cfRule type="expression" dxfId="178" priority="179">
      <formula>IF($X18&lt;&gt;"",OR($I18=FALSE,$J18&gt;0),"")</formula>
    </cfRule>
  </conditionalFormatting>
  <conditionalFormatting sqref="L59:N160">
    <cfRule type="expression" dxfId="177" priority="178">
      <formula>$N59&lt;&gt;""</formula>
    </cfRule>
  </conditionalFormatting>
  <conditionalFormatting sqref="AD42">
    <cfRule type="expression" dxfId="176" priority="177">
      <formula>IF($P42&lt;&gt;"",OR($H42=FALSE,$J42&gt;0),"")</formula>
    </cfRule>
  </conditionalFormatting>
  <conditionalFormatting sqref="P16:P27 P29:P58">
    <cfRule type="expression" dxfId="175" priority="176">
      <formula>IF($P16&lt;&gt;"",OR($H16=FALSE,$J16&gt;0),"")</formula>
    </cfRule>
  </conditionalFormatting>
  <conditionalFormatting sqref="X16">
    <cfRule type="expression" dxfId="174" priority="175">
      <formula>IF($X16&lt;&gt;"",OR($I16=FALSE,$J16&gt;0),"")</formula>
    </cfRule>
  </conditionalFormatting>
  <conditionalFormatting sqref="X16">
    <cfRule type="expression" dxfId="173" priority="174">
      <formula>IF($P16&lt;&gt;"",OR($H16=FALSE,$J16&gt;0),"")</formula>
    </cfRule>
  </conditionalFormatting>
  <conditionalFormatting sqref="L16:N58">
    <cfRule type="expression" dxfId="172" priority="173">
      <formula>$N16&lt;&gt;""</formula>
    </cfRule>
  </conditionalFormatting>
  <conditionalFormatting sqref="P16:P26">
    <cfRule type="expression" dxfId="171" priority="172">
      <formula>IF($P16&lt;&gt;"",OR($H16=FALSE,$J16&gt;0),"")</formula>
    </cfRule>
  </conditionalFormatting>
  <conditionalFormatting sqref="X16">
    <cfRule type="expression" dxfId="170" priority="171">
      <formula>IF($P16&lt;&gt;"",OR($H16=FALSE,$J16&gt;0),"")</formula>
    </cfRule>
  </conditionalFormatting>
  <conditionalFormatting sqref="P29:P37">
    <cfRule type="expression" dxfId="169" priority="170">
      <formula>IF($P29&lt;&gt;"",OR($H29=FALSE,$J29&gt;0),"")</formula>
    </cfRule>
  </conditionalFormatting>
  <conditionalFormatting sqref="P28">
    <cfRule type="expression" dxfId="168" priority="169">
      <formula>IF($P28&lt;&gt;"",OR($H28=FALSE,$J28&gt;0),"")</formula>
    </cfRule>
  </conditionalFormatting>
  <conditionalFormatting sqref="P28">
    <cfRule type="expression" dxfId="167" priority="168">
      <formula>IF($P28&lt;&gt;"",OR($H28=FALSE,$J28&gt;0),"")</formula>
    </cfRule>
  </conditionalFormatting>
  <conditionalFormatting sqref="X28">
    <cfRule type="expression" dxfId="166" priority="167">
      <formula>IF($P28&lt;&gt;"",OR($H28=FALSE,$J28&gt;0),"")</formula>
    </cfRule>
  </conditionalFormatting>
  <conditionalFormatting sqref="X28">
    <cfRule type="expression" dxfId="165" priority="166">
      <formula>IF($P28&lt;&gt;"",OR($H28=FALSE,$J28&gt;0),"")</formula>
    </cfRule>
  </conditionalFormatting>
  <conditionalFormatting sqref="X26">
    <cfRule type="expression" dxfId="164" priority="165">
      <formula>IF($P26&lt;&gt;"",OR($H26=FALSE,$J26&gt;0),"")</formula>
    </cfRule>
  </conditionalFormatting>
  <conditionalFormatting sqref="X26">
    <cfRule type="expression" dxfId="163" priority="164">
      <formula>IF($P26&lt;&gt;"",OR($H26=FALSE,$J26&gt;0),"")</formula>
    </cfRule>
  </conditionalFormatting>
  <conditionalFormatting sqref="P27">
    <cfRule type="expression" dxfId="162" priority="163">
      <formula>IF($P27&lt;&gt;"",OR($H27=FALSE,$J27&gt;0),"")</formula>
    </cfRule>
  </conditionalFormatting>
  <conditionalFormatting sqref="X27">
    <cfRule type="expression" dxfId="161" priority="162">
      <formula>IF($P27&lt;&gt;"",OR($H27=FALSE,$J27&gt;0),"")</formula>
    </cfRule>
  </conditionalFormatting>
  <conditionalFormatting sqref="X27">
    <cfRule type="expression" dxfId="160" priority="161">
      <formula>IF($P27&lt;&gt;"",OR($H27=FALSE,$J27&gt;0),"")</formula>
    </cfRule>
  </conditionalFormatting>
  <conditionalFormatting sqref="X16">
    <cfRule type="expression" dxfId="159" priority="160">
      <formula>IF($P16&lt;&gt;"",OR($H16=FALSE,$J16&gt;0),"")</formula>
    </cfRule>
  </conditionalFormatting>
  <conditionalFormatting sqref="X16">
    <cfRule type="expression" dxfId="158" priority="159">
      <formula>IF($P16&lt;&gt;"",OR($H16=FALSE,$J16&gt;0),"")</formula>
    </cfRule>
  </conditionalFormatting>
  <conditionalFormatting sqref="X16">
    <cfRule type="expression" dxfId="157" priority="158">
      <formula>IF($P16&lt;&gt;"",OR($H16=FALSE,$J16&gt;0),"")</formula>
    </cfRule>
  </conditionalFormatting>
  <conditionalFormatting sqref="X16">
    <cfRule type="expression" dxfId="156" priority="157">
      <formula>IF($P16&lt;&gt;"",OR($H16=FALSE,$J16&gt;0),"")</formula>
    </cfRule>
  </conditionalFormatting>
  <conditionalFormatting sqref="P31">
    <cfRule type="expression" dxfId="155" priority="156">
      <formula>IF($P31&lt;&gt;"",OR($H31=FALSE,$J31&gt;0),"")</formula>
    </cfRule>
  </conditionalFormatting>
  <conditionalFormatting sqref="X31">
    <cfRule type="expression" dxfId="154" priority="155">
      <formula>IF($P31&lt;&gt;"",OR($H31=FALSE,$J31&gt;0),"")</formula>
    </cfRule>
  </conditionalFormatting>
  <conditionalFormatting sqref="X31">
    <cfRule type="expression" dxfId="153" priority="154">
      <formula>IF($P31&lt;&gt;"",OR($H31=FALSE,$J31&gt;0),"")</formula>
    </cfRule>
  </conditionalFormatting>
  <conditionalFormatting sqref="X31">
    <cfRule type="expression" dxfId="152" priority="153">
      <formula>IF($P31&lt;&gt;"",OR($H31=FALSE,$J31&gt;0),"")</formula>
    </cfRule>
  </conditionalFormatting>
  <conditionalFormatting sqref="X31">
    <cfRule type="expression" dxfId="151" priority="152">
      <formula>IF($P31&lt;&gt;"",OR($H31=FALSE,$J31&gt;0),"")</formula>
    </cfRule>
  </conditionalFormatting>
  <conditionalFormatting sqref="X31">
    <cfRule type="expression" dxfId="150" priority="151">
      <formula>IF($P31&lt;&gt;"",OR($H31=FALSE,$J31&gt;0),"")</formula>
    </cfRule>
  </conditionalFormatting>
  <conditionalFormatting sqref="X31">
    <cfRule type="expression" dxfId="149" priority="150">
      <formula>IF($P31&lt;&gt;"",OR($H31=FALSE,$J31&gt;0),"")</formula>
    </cfRule>
  </conditionalFormatting>
  <conditionalFormatting sqref="X16">
    <cfRule type="expression" dxfId="148" priority="149">
      <formula>IF($P16&lt;&gt;"",OR($H16=FALSE,$J16&gt;0),"")</formula>
    </cfRule>
  </conditionalFormatting>
  <conditionalFormatting sqref="X16">
    <cfRule type="expression" dxfId="147" priority="148">
      <formula>IF($P16&lt;&gt;"",OR($H16=FALSE,$J16&gt;0),"")</formula>
    </cfRule>
  </conditionalFormatting>
  <conditionalFormatting sqref="P27">
    <cfRule type="expression" dxfId="146" priority="147">
      <formula>IF($P27&lt;&gt;"",OR($H27=FALSE,$J27&gt;0),"")</formula>
    </cfRule>
  </conditionalFormatting>
  <conditionalFormatting sqref="X27">
    <cfRule type="expression" dxfId="145" priority="146">
      <formula>IF($P27&lt;&gt;"",OR($H27=FALSE,$J27&gt;0),"")</formula>
    </cfRule>
  </conditionalFormatting>
  <conditionalFormatting sqref="X27">
    <cfRule type="expression" dxfId="144" priority="145">
      <formula>IF($P27&lt;&gt;"",OR($H27=FALSE,$J27&gt;0),"")</formula>
    </cfRule>
  </conditionalFormatting>
  <conditionalFormatting sqref="X27">
    <cfRule type="expression" dxfId="143" priority="144">
      <formula>IF($P27&lt;&gt;"",OR($H27=FALSE,$J27&gt;0),"")</formula>
    </cfRule>
  </conditionalFormatting>
  <conditionalFormatting sqref="X27">
    <cfRule type="expression" dxfId="142" priority="143">
      <formula>IF($P27&lt;&gt;"",OR($H27=FALSE,$J27&gt;0),"")</formula>
    </cfRule>
  </conditionalFormatting>
  <conditionalFormatting sqref="X27">
    <cfRule type="expression" dxfId="141" priority="142">
      <formula>IF($P27&lt;&gt;"",OR($H27=FALSE,$J27&gt;0),"")</formula>
    </cfRule>
  </conditionalFormatting>
  <conditionalFormatting sqref="X27">
    <cfRule type="expression" dxfId="140" priority="141">
      <formula>IF($P27&lt;&gt;"",OR($H27=FALSE,$J27&gt;0),"")</formula>
    </cfRule>
  </conditionalFormatting>
  <conditionalFormatting sqref="X27">
    <cfRule type="expression" dxfId="139" priority="140">
      <formula>IF($P27&lt;&gt;"",OR($H27=FALSE,$J27&gt;0),"")</formula>
    </cfRule>
  </conditionalFormatting>
  <conditionalFormatting sqref="X27">
    <cfRule type="expression" dxfId="138" priority="139">
      <formula>IF($P27&lt;&gt;"",OR($H27=FALSE,$J27&gt;0),"")</formula>
    </cfRule>
  </conditionalFormatting>
  <conditionalFormatting sqref="M47">
    <cfRule type="expression" dxfId="137" priority="138">
      <formula>$N45&lt;&gt;""</formula>
    </cfRule>
  </conditionalFormatting>
  <conditionalFormatting sqref="P45:P46">
    <cfRule type="expression" dxfId="136" priority="137">
      <formula>IF($P45&lt;&gt;"",OR($H45=FALSE,$J45&gt;0),"")</formula>
    </cfRule>
  </conditionalFormatting>
  <conditionalFormatting sqref="X45:X46">
    <cfRule type="expression" dxfId="135" priority="136">
      <formula>IF($X45&lt;&gt;"",OR($I45=FALSE,$J45&gt;0),"")</formula>
    </cfRule>
  </conditionalFormatting>
  <conditionalFormatting sqref="L45:N46">
    <cfRule type="expression" dxfId="134" priority="135">
      <formula>$N45&lt;&gt;""</formula>
    </cfRule>
  </conditionalFormatting>
  <conditionalFormatting sqref="P45:P46">
    <cfRule type="expression" dxfId="133" priority="134">
      <formula>IF($P45&lt;&gt;"",OR($H45=FALSE,$J45&gt;0),"")</formula>
    </cfRule>
  </conditionalFormatting>
  <conditionalFormatting sqref="X45:X46">
    <cfRule type="expression" dxfId="132" priority="133">
      <formula>IF($X45&lt;&gt;"",OR($I45=FALSE,$J45&gt;0),"")</formula>
    </cfRule>
  </conditionalFormatting>
  <conditionalFormatting sqref="V42">
    <cfRule type="expression" dxfId="131" priority="132">
      <formula>IF($P42&lt;&gt;"",OR($H42=FALSE,$J42&gt;0),"")</formula>
    </cfRule>
  </conditionalFormatting>
  <conditionalFormatting sqref="P27">
    <cfRule type="expression" dxfId="130" priority="131">
      <formula>IF($P27&lt;&gt;"",OR($H27=FALSE,$J27&gt;0),"")</formula>
    </cfRule>
  </conditionalFormatting>
  <conditionalFormatting sqref="X27">
    <cfRule type="expression" dxfId="129" priority="130">
      <formula>IF($P27&lt;&gt;"",OR($H27=FALSE,$J27&gt;0),"")</formula>
    </cfRule>
  </conditionalFormatting>
  <conditionalFormatting sqref="X27">
    <cfRule type="expression" dxfId="128" priority="129">
      <formula>IF($P27&lt;&gt;"",OR($H27=FALSE,$J27&gt;0),"")</formula>
    </cfRule>
  </conditionalFormatting>
  <conditionalFormatting sqref="X27">
    <cfRule type="expression" dxfId="127" priority="128">
      <formula>IF($P27&lt;&gt;"",OR($H27=FALSE,$J27&gt;0),"")</formula>
    </cfRule>
  </conditionalFormatting>
  <conditionalFormatting sqref="X27">
    <cfRule type="expression" dxfId="126" priority="127">
      <formula>IF($P27&lt;&gt;"",OR($H27=FALSE,$J27&gt;0),"")</formula>
    </cfRule>
  </conditionalFormatting>
  <conditionalFormatting sqref="X27">
    <cfRule type="expression" dxfId="125" priority="126">
      <formula>IF($P27&lt;&gt;"",OR($H27=FALSE,$J27&gt;0),"")</formula>
    </cfRule>
  </conditionalFormatting>
  <conditionalFormatting sqref="X27">
    <cfRule type="expression" dxfId="124" priority="125">
      <formula>IF($P27&lt;&gt;"",OR($H27=FALSE,$J27&gt;0),"")</formula>
    </cfRule>
  </conditionalFormatting>
  <conditionalFormatting sqref="X27">
    <cfRule type="expression" dxfId="123" priority="124">
      <formula>IF($P27&lt;&gt;"",OR($H27=FALSE,$J27&gt;0),"")</formula>
    </cfRule>
  </conditionalFormatting>
  <conditionalFormatting sqref="X27">
    <cfRule type="expression" dxfId="122" priority="123">
      <formula>IF($P27&lt;&gt;"",OR($H27=FALSE,$J27&gt;0),"")</formula>
    </cfRule>
  </conditionalFormatting>
  <conditionalFormatting sqref="X39">
    <cfRule type="expression" dxfId="121" priority="122">
      <formula>IF($P39&lt;&gt;"",OR($H39=FALSE,$J39&gt;0),"")</formula>
    </cfRule>
  </conditionalFormatting>
  <conditionalFormatting sqref="X39">
    <cfRule type="expression" dxfId="120" priority="121">
      <formula>IF($P39&lt;&gt;"",OR($H39=FALSE,$J39&gt;0),"")</formula>
    </cfRule>
  </conditionalFormatting>
  <conditionalFormatting sqref="X39">
    <cfRule type="expression" dxfId="119" priority="120">
      <formula>IF($P39&lt;&gt;"",OR($H39=FALSE,$J39&gt;0),"")</formula>
    </cfRule>
  </conditionalFormatting>
  <conditionalFormatting sqref="X39">
    <cfRule type="expression" dxfId="118" priority="119">
      <formula>IF($P39&lt;&gt;"",OR($H39=FALSE,$J39&gt;0),"")</formula>
    </cfRule>
  </conditionalFormatting>
  <conditionalFormatting sqref="X39">
    <cfRule type="expression" dxfId="117" priority="118">
      <formula>IF($P39&lt;&gt;"",OR($H39=FALSE,$J39&gt;0),"")</formula>
    </cfRule>
  </conditionalFormatting>
  <conditionalFormatting sqref="X39">
    <cfRule type="expression" dxfId="116" priority="117">
      <formula>IF($P39&lt;&gt;"",OR($H39=FALSE,$J39&gt;0),"")</formula>
    </cfRule>
  </conditionalFormatting>
  <conditionalFormatting sqref="X39">
    <cfRule type="expression" dxfId="115" priority="116">
      <formula>IF($P39&lt;&gt;"",OR($H39=FALSE,$J39&gt;0),"")</formula>
    </cfRule>
  </conditionalFormatting>
  <conditionalFormatting sqref="X39">
    <cfRule type="expression" dxfId="114" priority="115">
      <formula>IF($P39&lt;&gt;"",OR($H39=FALSE,$J39&gt;0),"")</formula>
    </cfRule>
  </conditionalFormatting>
  <conditionalFormatting sqref="P39">
    <cfRule type="expression" dxfId="113" priority="114">
      <formula>IF($P39&lt;&gt;"",OR($H39=FALSE,$J39&gt;0),"")</formula>
    </cfRule>
  </conditionalFormatting>
  <conditionalFormatting sqref="P39">
    <cfRule type="expression" dxfId="112" priority="113">
      <formula>IF($P39&lt;&gt;"",OR($H39=FALSE,$J39&gt;0),"")</formula>
    </cfRule>
  </conditionalFormatting>
  <conditionalFormatting sqref="P39">
    <cfRule type="expression" dxfId="111" priority="112">
      <formula>IF($P39&lt;&gt;"",OR($H39=FALSE,$J39&gt;0),"")</formula>
    </cfRule>
  </conditionalFormatting>
  <conditionalFormatting sqref="X16">
    <cfRule type="expression" dxfId="110" priority="111">
      <formula>IF($P16&lt;&gt;"",OR($H16=FALSE,$J16&gt;0),"")</formula>
    </cfRule>
  </conditionalFormatting>
  <conditionalFormatting sqref="X16">
    <cfRule type="expression" dxfId="109" priority="110">
      <formula>IF($P16&lt;&gt;"",OR($H16=FALSE,$J16&gt;0),"")</formula>
    </cfRule>
  </conditionalFormatting>
  <conditionalFormatting sqref="X16">
    <cfRule type="expression" dxfId="108" priority="109">
      <formula>IF($X16&lt;&gt;"",OR($I16=FALSE,$J16&gt;0),"")</formula>
    </cfRule>
  </conditionalFormatting>
  <conditionalFormatting sqref="X16">
    <cfRule type="expression" dxfId="107" priority="108">
      <formula>IF($P16&lt;&gt;"",OR($H16=FALSE,$J16&gt;0),"")</formula>
    </cfRule>
  </conditionalFormatting>
  <conditionalFormatting sqref="X16">
    <cfRule type="expression" dxfId="106" priority="107">
      <formula>IF($P16&lt;&gt;"",OR($H16=FALSE,$J16&gt;0),"")</formula>
    </cfRule>
  </conditionalFormatting>
  <conditionalFormatting sqref="X16">
    <cfRule type="expression" dxfId="105" priority="106">
      <formula>IF($P16&lt;&gt;"",OR($H16=FALSE,$J16&gt;0),"")</formula>
    </cfRule>
  </conditionalFormatting>
  <conditionalFormatting sqref="X16">
    <cfRule type="expression" dxfId="104" priority="105">
      <formula>IF($P16&lt;&gt;"",OR($H16=FALSE,$J16&gt;0),"")</formula>
    </cfRule>
  </conditionalFormatting>
  <conditionalFormatting sqref="X16">
    <cfRule type="expression" dxfId="103" priority="104">
      <formula>IF($P16&lt;&gt;"",OR($H16=FALSE,$J16&gt;0),"")</formula>
    </cfRule>
  </conditionalFormatting>
  <conditionalFormatting sqref="X16">
    <cfRule type="expression" dxfId="102" priority="103">
      <formula>IF($P16&lt;&gt;"",OR($H16=FALSE,$J16&gt;0),"")</formula>
    </cfRule>
  </conditionalFormatting>
  <conditionalFormatting sqref="X16">
    <cfRule type="expression" dxfId="101" priority="102">
      <formula>IF($P16&lt;&gt;"",OR($H16=FALSE,$J16&gt;0),"")</formula>
    </cfRule>
  </conditionalFormatting>
  <conditionalFormatting sqref="X16">
    <cfRule type="expression" dxfId="100" priority="101">
      <formula>IF($P16&lt;&gt;"",OR($H16=FALSE,$J16&gt;0),"")</formula>
    </cfRule>
  </conditionalFormatting>
  <conditionalFormatting sqref="X16">
    <cfRule type="expression" dxfId="99" priority="100">
      <formula>IF($P16&lt;&gt;"",OR($H16=FALSE,$J16&gt;0),"")</formula>
    </cfRule>
  </conditionalFormatting>
  <conditionalFormatting sqref="X16">
    <cfRule type="expression" dxfId="98" priority="99">
      <formula>IF($P16&lt;&gt;"",OR($H16=FALSE,$J16&gt;0),"")</formula>
    </cfRule>
  </conditionalFormatting>
  <conditionalFormatting sqref="X16">
    <cfRule type="expression" dxfId="97" priority="98">
      <formula>IF($P16&lt;&gt;"",OR($H16=FALSE,$J16&gt;0),"")</formula>
    </cfRule>
  </conditionalFormatting>
  <conditionalFormatting sqref="X16">
    <cfRule type="expression" dxfId="96" priority="97">
      <formula>IF($P16&lt;&gt;"",OR($H16=FALSE,$J16&gt;0),"")</formula>
    </cfRule>
  </conditionalFormatting>
  <conditionalFormatting sqref="X16">
    <cfRule type="expression" dxfId="95" priority="96">
      <formula>IF($X16&lt;&gt;"",OR($I16=FALSE,$J16&gt;0),"")</formula>
    </cfRule>
  </conditionalFormatting>
  <conditionalFormatting sqref="X16">
    <cfRule type="expression" dxfId="94" priority="95">
      <formula>IF($P16&lt;&gt;"",OR($H16=FALSE,$J16&gt;0),"")</formula>
    </cfRule>
  </conditionalFormatting>
  <conditionalFormatting sqref="X16">
    <cfRule type="expression" dxfId="93" priority="94">
      <formula>IF($P16&lt;&gt;"",OR($H16=FALSE,$J16&gt;0),"")</formula>
    </cfRule>
  </conditionalFormatting>
  <conditionalFormatting sqref="X26">
    <cfRule type="expression" dxfId="92" priority="93">
      <formula>IF($P26&lt;&gt;"",OR($H26=FALSE,$J26&gt;0),"")</formula>
    </cfRule>
  </conditionalFormatting>
  <conditionalFormatting sqref="X26">
    <cfRule type="expression" dxfId="91" priority="92">
      <formula>IF($P26&lt;&gt;"",OR($H26=FALSE,$J26&gt;0),"")</formula>
    </cfRule>
  </conditionalFormatting>
  <conditionalFormatting sqref="X27">
    <cfRule type="expression" dxfId="90" priority="91">
      <formula>IF($P27&lt;&gt;"",OR($H27=FALSE,$J27&gt;0),"")</formula>
    </cfRule>
  </conditionalFormatting>
  <conditionalFormatting sqref="X27">
    <cfRule type="expression" dxfId="89" priority="90">
      <formula>IF($P27&lt;&gt;"",OR($H27=FALSE,$J27&gt;0),"")</formula>
    </cfRule>
  </conditionalFormatting>
  <conditionalFormatting sqref="X16">
    <cfRule type="expression" dxfId="88" priority="89">
      <formula>IF($P16&lt;&gt;"",OR($H16=FALSE,$J16&gt;0),"")</formula>
    </cfRule>
  </conditionalFormatting>
  <conditionalFormatting sqref="X16">
    <cfRule type="expression" dxfId="87" priority="88">
      <formula>IF($P16&lt;&gt;"",OR($H16=FALSE,$J16&gt;0),"")</formula>
    </cfRule>
  </conditionalFormatting>
  <conditionalFormatting sqref="X16">
    <cfRule type="expression" dxfId="86" priority="87">
      <formula>IF($P16&lt;&gt;"",OR($H16=FALSE,$J16&gt;0),"")</formula>
    </cfRule>
  </conditionalFormatting>
  <conditionalFormatting sqref="X16">
    <cfRule type="expression" dxfId="85" priority="86">
      <formula>IF($P16&lt;&gt;"",OR($H16=FALSE,$J16&gt;0),"")</formula>
    </cfRule>
  </conditionalFormatting>
  <conditionalFormatting sqref="X16">
    <cfRule type="expression" dxfId="84" priority="85">
      <formula>IF($P16&lt;&gt;"",OR($H16=FALSE,$J16&gt;0),"")</formula>
    </cfRule>
  </conditionalFormatting>
  <conditionalFormatting sqref="X16">
    <cfRule type="expression" dxfId="83" priority="84">
      <formula>IF($P16&lt;&gt;"",OR($H16=FALSE,$J16&gt;0),"")</formula>
    </cfRule>
  </conditionalFormatting>
  <conditionalFormatting sqref="X27">
    <cfRule type="expression" dxfId="82" priority="83">
      <formula>IF($P27&lt;&gt;"",OR($H27=FALSE,$J27&gt;0),"")</formula>
    </cfRule>
  </conditionalFormatting>
  <conditionalFormatting sqref="X27">
    <cfRule type="expression" dxfId="81" priority="82">
      <formula>IF($P27&lt;&gt;"",OR($H27=FALSE,$J27&gt;0),"")</formula>
    </cfRule>
  </conditionalFormatting>
  <conditionalFormatting sqref="X27">
    <cfRule type="expression" dxfId="80" priority="81">
      <formula>IF($P27&lt;&gt;"",OR($H27=FALSE,$J27&gt;0),"")</formula>
    </cfRule>
  </conditionalFormatting>
  <conditionalFormatting sqref="X27">
    <cfRule type="expression" dxfId="79" priority="80">
      <formula>IF($P27&lt;&gt;"",OR($H27=FALSE,$J27&gt;0),"")</formula>
    </cfRule>
  </conditionalFormatting>
  <conditionalFormatting sqref="X27">
    <cfRule type="expression" dxfId="78" priority="79">
      <formula>IF($P27&lt;&gt;"",OR($H27=FALSE,$J27&gt;0),"")</formula>
    </cfRule>
  </conditionalFormatting>
  <conditionalFormatting sqref="X27">
    <cfRule type="expression" dxfId="77" priority="78">
      <formula>IF($P27&lt;&gt;"",OR($H27=FALSE,$J27&gt;0),"")</formula>
    </cfRule>
  </conditionalFormatting>
  <conditionalFormatting sqref="X27">
    <cfRule type="expression" dxfId="76" priority="77">
      <formula>IF($P27&lt;&gt;"",OR($H27=FALSE,$J27&gt;0),"")</formula>
    </cfRule>
  </conditionalFormatting>
  <conditionalFormatting sqref="X27">
    <cfRule type="expression" dxfId="75" priority="76">
      <formula>IF($P27&lt;&gt;"",OR($H27=FALSE,$J27&gt;0),"")</formula>
    </cfRule>
  </conditionalFormatting>
  <conditionalFormatting sqref="X27">
    <cfRule type="expression" dxfId="74" priority="75">
      <formula>IF($P27&lt;&gt;"",OR($H27=FALSE,$J27&gt;0),"")</formula>
    </cfRule>
  </conditionalFormatting>
  <conditionalFormatting sqref="X27">
    <cfRule type="expression" dxfId="73" priority="74">
      <formula>IF($P27&lt;&gt;"",OR($H27=FALSE,$J27&gt;0),"")</formula>
    </cfRule>
  </conditionalFormatting>
  <conditionalFormatting sqref="X27">
    <cfRule type="expression" dxfId="72" priority="73">
      <formula>IF($P27&lt;&gt;"",OR($H27=FALSE,$J27&gt;0),"")</formula>
    </cfRule>
  </conditionalFormatting>
  <conditionalFormatting sqref="X27">
    <cfRule type="expression" dxfId="71" priority="72">
      <formula>IF($P27&lt;&gt;"",OR($H27=FALSE,$J27&gt;0),"")</formula>
    </cfRule>
  </conditionalFormatting>
  <conditionalFormatting sqref="X27">
    <cfRule type="expression" dxfId="70" priority="71">
      <formula>IF($P27&lt;&gt;"",OR($H27=FALSE,$J27&gt;0),"")</formula>
    </cfRule>
  </conditionalFormatting>
  <conditionalFormatting sqref="X27">
    <cfRule type="expression" dxfId="69" priority="70">
      <formula>IF($P27&lt;&gt;"",OR($H27=FALSE,$J27&gt;0),"")</formula>
    </cfRule>
  </conditionalFormatting>
  <conditionalFormatting sqref="X27">
    <cfRule type="expression" dxfId="68" priority="69">
      <formula>IF($P27&lt;&gt;"",OR($H27=FALSE,$J27&gt;0),"")</formula>
    </cfRule>
  </conditionalFormatting>
  <conditionalFormatting sqref="X27">
    <cfRule type="expression" dxfId="67" priority="68">
      <formula>IF($P27&lt;&gt;"",OR($H27=FALSE,$J27&gt;0),"")</formula>
    </cfRule>
  </conditionalFormatting>
  <conditionalFormatting sqref="X16">
    <cfRule type="expression" dxfId="66" priority="67">
      <formula>IF($P16&lt;&gt;"",OR($H16=FALSE,$J16&gt;0),"")</formula>
    </cfRule>
  </conditionalFormatting>
  <conditionalFormatting sqref="X16">
    <cfRule type="expression" dxfId="65" priority="66">
      <formula>IF($P16&lt;&gt;"",OR($H16=FALSE,$J16&gt;0),"")</formula>
    </cfRule>
  </conditionalFormatting>
  <conditionalFormatting sqref="P28:P35">
    <cfRule type="expression" dxfId="64" priority="65">
      <formula>IF($P28&lt;&gt;"",OR($H28=FALSE,$J28&gt;0),"")</formula>
    </cfRule>
  </conditionalFormatting>
  <conditionalFormatting sqref="P28:P35">
    <cfRule type="expression" dxfId="63" priority="64">
      <formula>IF($P28&lt;&gt;"",OR($H28=FALSE,$J28&gt;0),"")</formula>
    </cfRule>
  </conditionalFormatting>
  <conditionalFormatting sqref="X28 X30:X37">
    <cfRule type="expression" dxfId="62" priority="63">
      <formula>IF($X28&lt;&gt;"",OR($I28=FALSE,$J28&gt;0),"")</formula>
    </cfRule>
  </conditionalFormatting>
  <conditionalFormatting sqref="X28">
    <cfRule type="expression" dxfId="61" priority="62">
      <formula>IF($P28&lt;&gt;"",OR($H28=FALSE,$J28&gt;0),"")</formula>
    </cfRule>
  </conditionalFormatting>
  <conditionalFormatting sqref="X28">
    <cfRule type="expression" dxfId="60" priority="61">
      <formula>IF($P28&lt;&gt;"",OR($H28=FALSE,$J28&gt;0),"")</formula>
    </cfRule>
  </conditionalFormatting>
  <conditionalFormatting sqref="X28">
    <cfRule type="expression" dxfId="59" priority="60">
      <formula>IF($P28&lt;&gt;"",OR($H28=FALSE,$J28&gt;0),"")</formula>
    </cfRule>
  </conditionalFormatting>
  <conditionalFormatting sqref="X28">
    <cfRule type="expression" dxfId="58" priority="59">
      <formula>IF($P28&lt;&gt;"",OR($H28=FALSE,$J28&gt;0),"")</formula>
    </cfRule>
  </conditionalFormatting>
  <conditionalFormatting sqref="X28">
    <cfRule type="expression" dxfId="57" priority="58">
      <formula>IF($P28&lt;&gt;"",OR($H28=FALSE,$J28&gt;0),"")</formula>
    </cfRule>
  </conditionalFormatting>
  <conditionalFormatting sqref="X28">
    <cfRule type="expression" dxfId="56" priority="57">
      <formula>IF($P28&lt;&gt;"",OR($H28=FALSE,$J28&gt;0),"")</formula>
    </cfRule>
  </conditionalFormatting>
  <conditionalFormatting sqref="X28">
    <cfRule type="expression" dxfId="55" priority="56">
      <formula>IF($P28&lt;&gt;"",OR($H28=FALSE,$J28&gt;0),"")</formula>
    </cfRule>
  </conditionalFormatting>
  <conditionalFormatting sqref="X28">
    <cfRule type="expression" dxfId="54" priority="55">
      <formula>IF($P28&lt;&gt;"",OR($H28=FALSE,$J28&gt;0),"")</formula>
    </cfRule>
  </conditionalFormatting>
  <conditionalFormatting sqref="X28">
    <cfRule type="expression" dxfId="53" priority="54">
      <formula>IF($P28&lt;&gt;"",OR($H28=FALSE,$J28&gt;0),"")</formula>
    </cfRule>
  </conditionalFormatting>
  <conditionalFormatting sqref="X28">
    <cfRule type="expression" dxfId="52" priority="53">
      <formula>IF($P28&lt;&gt;"",OR($H28=FALSE,$J28&gt;0),"")</formula>
    </cfRule>
  </conditionalFormatting>
  <conditionalFormatting sqref="X28 X30:X37">
    <cfRule type="expression" dxfId="51" priority="52">
      <formula>IF($X28&lt;&gt;"",OR($I28=FALSE,$J28&gt;0),"")</formula>
    </cfRule>
  </conditionalFormatting>
  <conditionalFormatting sqref="X28">
    <cfRule type="expression" dxfId="50" priority="51">
      <formula>IF($P28&lt;&gt;"",OR($H28=FALSE,$J28&gt;0),"")</formula>
    </cfRule>
  </conditionalFormatting>
  <conditionalFormatting sqref="X28">
    <cfRule type="expression" dxfId="49" priority="50">
      <formula>IF($P28&lt;&gt;"",OR($H28=FALSE,$J28&gt;0),"")</formula>
    </cfRule>
  </conditionalFormatting>
  <conditionalFormatting sqref="X28">
    <cfRule type="expression" dxfId="48" priority="49">
      <formula>IF($P28&lt;&gt;"",OR($H28=FALSE,$J28&gt;0),"")</formula>
    </cfRule>
  </conditionalFormatting>
  <conditionalFormatting sqref="X28">
    <cfRule type="expression" dxfId="47" priority="48">
      <formula>IF($P28&lt;&gt;"",OR($H28=FALSE,$J28&gt;0),"")</formula>
    </cfRule>
  </conditionalFormatting>
  <conditionalFormatting sqref="X28">
    <cfRule type="expression" dxfId="46" priority="47">
      <formula>IF($P28&lt;&gt;"",OR($H28=FALSE,$J28&gt;0),"")</formula>
    </cfRule>
  </conditionalFormatting>
  <conditionalFormatting sqref="X28">
    <cfRule type="expression" dxfId="45" priority="46">
      <formula>IF($P28&lt;&gt;"",OR($H28=FALSE,$J28&gt;0),"")</formula>
    </cfRule>
  </conditionalFormatting>
  <conditionalFormatting sqref="X28">
    <cfRule type="expression" dxfId="44" priority="45">
      <formula>IF($P28&lt;&gt;"",OR($H28=FALSE,$J28&gt;0),"")</formula>
    </cfRule>
  </conditionalFormatting>
  <conditionalFormatting sqref="X28">
    <cfRule type="expression" dxfId="43" priority="44">
      <formula>IF($P28&lt;&gt;"",OR($H28=FALSE,$J28&gt;0),"")</formula>
    </cfRule>
  </conditionalFormatting>
  <conditionalFormatting sqref="X28">
    <cfRule type="expression" dxfId="42" priority="43">
      <formula>IF($P28&lt;&gt;"",OR($H28=FALSE,$J28&gt;0),"")</formula>
    </cfRule>
  </conditionalFormatting>
  <conditionalFormatting sqref="X28">
    <cfRule type="expression" dxfId="41" priority="42">
      <formula>IF($P28&lt;&gt;"",OR($H28=FALSE,$J28&gt;0),"")</formula>
    </cfRule>
  </conditionalFormatting>
  <conditionalFormatting sqref="X28">
    <cfRule type="expression" dxfId="40" priority="41">
      <formula>IF($P28&lt;&gt;"",OR($H28=FALSE,$J28&gt;0),"")</formula>
    </cfRule>
  </conditionalFormatting>
  <conditionalFormatting sqref="X28">
    <cfRule type="expression" dxfId="39" priority="40">
      <formula>IF($P28&lt;&gt;"",OR($H28=FALSE,$J28&gt;0),"")</formula>
    </cfRule>
  </conditionalFormatting>
  <conditionalFormatting sqref="N16 N29">
    <cfRule type="expression" dxfId="38" priority="39">
      <formula>N16="EXPORT"</formula>
    </cfRule>
  </conditionalFormatting>
  <conditionalFormatting sqref="P29">
    <cfRule type="expression" dxfId="37" priority="38">
      <formula>IF($P29&lt;&gt;"",OR($H29=FALSE,$J29&gt;0),"")</formula>
    </cfRule>
  </conditionalFormatting>
  <conditionalFormatting sqref="X29">
    <cfRule type="expression" dxfId="36" priority="37">
      <formula>IF($X29&lt;&gt;"",OR($I29=FALSE,$J29&gt;0),"")</formula>
    </cfRule>
  </conditionalFormatting>
  <conditionalFormatting sqref="X29">
    <cfRule type="expression" dxfId="35" priority="36">
      <formula>IF($P29&lt;&gt;"",OR($H29=FALSE,$J29&gt;0),"")</formula>
    </cfRule>
  </conditionalFormatting>
  <conditionalFormatting sqref="X29">
    <cfRule type="expression" dxfId="34" priority="35">
      <formula>IF($P29&lt;&gt;"",OR($H29=FALSE,$J29&gt;0),"")</formula>
    </cfRule>
  </conditionalFormatting>
  <conditionalFormatting sqref="X29">
    <cfRule type="expression" dxfId="33" priority="34">
      <formula>IF($P29&lt;&gt;"",OR($H29=FALSE,$J29&gt;0),"")</formula>
    </cfRule>
  </conditionalFormatting>
  <conditionalFormatting sqref="X29">
    <cfRule type="expression" dxfId="32" priority="33">
      <formula>IF($P29&lt;&gt;"",OR($H29=FALSE,$J29&gt;0),"")</formula>
    </cfRule>
  </conditionalFormatting>
  <conditionalFormatting sqref="X29">
    <cfRule type="expression" dxfId="31" priority="32">
      <formula>IF($P29&lt;&gt;"",OR($H29=FALSE,$J29&gt;0),"")</formula>
    </cfRule>
  </conditionalFormatting>
  <conditionalFormatting sqref="X29">
    <cfRule type="expression" dxfId="30" priority="31">
      <formula>IF($P29&lt;&gt;"",OR($H29=FALSE,$J29&gt;0),"")</formula>
    </cfRule>
  </conditionalFormatting>
  <conditionalFormatting sqref="X29">
    <cfRule type="expression" dxfId="29" priority="30">
      <formula>IF($P29&lt;&gt;"",OR($H29=FALSE,$J29&gt;0),"")</formula>
    </cfRule>
  </conditionalFormatting>
  <conditionalFormatting sqref="X29">
    <cfRule type="expression" dxfId="28" priority="29">
      <formula>IF($P29&lt;&gt;"",OR($H29=FALSE,$J29&gt;0),"")</formula>
    </cfRule>
  </conditionalFormatting>
  <conditionalFormatting sqref="X29">
    <cfRule type="expression" dxfId="27" priority="28">
      <formula>IF($P29&lt;&gt;"",OR($H29=FALSE,$J29&gt;0),"")</formula>
    </cfRule>
  </conditionalFormatting>
  <conditionalFormatting sqref="X29">
    <cfRule type="expression" dxfId="26" priority="27">
      <formula>IF($P29&lt;&gt;"",OR($H29=FALSE,$J29&gt;0),"")</formula>
    </cfRule>
  </conditionalFormatting>
  <conditionalFormatting sqref="X29">
    <cfRule type="expression" dxfId="25" priority="26">
      <formula>IF($X29&lt;&gt;"",OR($I29=FALSE,$J29&gt;0),"")</formula>
    </cfRule>
  </conditionalFormatting>
  <conditionalFormatting sqref="X29">
    <cfRule type="expression" dxfId="24" priority="25">
      <formula>IF($P29&lt;&gt;"",OR($H29=FALSE,$J29&gt;0),"")</formula>
    </cfRule>
  </conditionalFormatting>
  <conditionalFormatting sqref="X29">
    <cfRule type="expression" dxfId="23" priority="24">
      <formula>IF($P29&lt;&gt;"",OR($H29=FALSE,$J29&gt;0),"")</formula>
    </cfRule>
  </conditionalFormatting>
  <conditionalFormatting sqref="X29">
    <cfRule type="expression" dxfId="22" priority="23">
      <formula>IF($P29&lt;&gt;"",OR($H29=FALSE,$J29&gt;0),"")</formula>
    </cfRule>
  </conditionalFormatting>
  <conditionalFormatting sqref="X29">
    <cfRule type="expression" dxfId="21" priority="22">
      <formula>IF($P29&lt;&gt;"",OR($H29=FALSE,$J29&gt;0),"")</formula>
    </cfRule>
  </conditionalFormatting>
  <conditionalFormatting sqref="X29">
    <cfRule type="expression" dxfId="20" priority="21">
      <formula>IF($P29&lt;&gt;"",OR($H29=FALSE,$J29&gt;0),"")</formula>
    </cfRule>
  </conditionalFormatting>
  <conditionalFormatting sqref="X29">
    <cfRule type="expression" dxfId="19" priority="20">
      <formula>IF($P29&lt;&gt;"",OR($H29=FALSE,$J29&gt;0),"")</formula>
    </cfRule>
  </conditionalFormatting>
  <conditionalFormatting sqref="X29">
    <cfRule type="expression" dxfId="18" priority="19">
      <formula>IF($P29&lt;&gt;"",OR($H29=FALSE,$J29&gt;0),"")</formula>
    </cfRule>
  </conditionalFormatting>
  <conditionalFormatting sqref="X29">
    <cfRule type="expression" dxfId="17" priority="18">
      <formula>IF($P29&lt;&gt;"",OR($H29=FALSE,$J29&gt;0),"")</formula>
    </cfRule>
  </conditionalFormatting>
  <conditionalFormatting sqref="X29">
    <cfRule type="expression" dxfId="16" priority="17">
      <formula>IF($P29&lt;&gt;"",OR($H29=FALSE,$J29&gt;0),"")</formula>
    </cfRule>
  </conditionalFormatting>
  <conditionalFormatting sqref="X29">
    <cfRule type="expression" dxfId="15" priority="16">
      <formula>IF($P29&lt;&gt;"",OR($H29=FALSE,$J29&gt;0),"")</formula>
    </cfRule>
  </conditionalFormatting>
  <conditionalFormatting sqref="X29">
    <cfRule type="expression" dxfId="14" priority="15">
      <formula>IF($P29&lt;&gt;"",OR($H29=FALSE,$J29&gt;0),"")</formula>
    </cfRule>
  </conditionalFormatting>
  <conditionalFormatting sqref="X29">
    <cfRule type="expression" dxfId="13" priority="14">
      <formula>IF($P29&lt;&gt;"",OR($H29=FALSE,$J29&gt;0),"")</formula>
    </cfRule>
  </conditionalFormatting>
  <conditionalFormatting sqref="X29">
    <cfRule type="expression" dxfId="12" priority="13">
      <formula>IF($X29&lt;&gt;"",OR($I29=FALSE,$J29&gt;0),"")</formula>
    </cfRule>
  </conditionalFormatting>
  <conditionalFormatting sqref="X29">
    <cfRule type="expression" dxfId="11" priority="12">
      <formula>IF($P29&lt;&gt;"",OR($H29=FALSE,$J29&gt;0),"")</formula>
    </cfRule>
  </conditionalFormatting>
  <conditionalFormatting sqref="X29">
    <cfRule type="expression" dxfId="10" priority="11">
      <formula>IF($P29&lt;&gt;"",OR($H29=FALSE,$J29&gt;0),"")</formula>
    </cfRule>
  </conditionalFormatting>
  <conditionalFormatting sqref="X29">
    <cfRule type="expression" dxfId="9" priority="10">
      <formula>IF($P29&lt;&gt;"",OR($H29=FALSE,$J29&gt;0),"")</formula>
    </cfRule>
  </conditionalFormatting>
  <conditionalFormatting sqref="X29">
    <cfRule type="expression" dxfId="8" priority="9">
      <formula>IF($P29&lt;&gt;"",OR($H29=FALSE,$J29&gt;0),"")</formula>
    </cfRule>
  </conditionalFormatting>
  <conditionalFormatting sqref="X29">
    <cfRule type="expression" dxfId="7" priority="8">
      <formula>IF($P29&lt;&gt;"",OR($H29=FALSE,$J29&gt;0),"")</formula>
    </cfRule>
  </conditionalFormatting>
  <conditionalFormatting sqref="X29">
    <cfRule type="expression" dxfId="6" priority="7">
      <formula>IF($P29&lt;&gt;"",OR($H29=FALSE,$J29&gt;0),"")</formula>
    </cfRule>
  </conditionalFormatting>
  <conditionalFormatting sqref="X29">
    <cfRule type="expression" dxfId="5" priority="6">
      <formula>IF($P29&lt;&gt;"",OR($H29=FALSE,$J29&gt;0),"")</formula>
    </cfRule>
  </conditionalFormatting>
  <conditionalFormatting sqref="X29">
    <cfRule type="expression" dxfId="4" priority="5">
      <formula>IF($P29&lt;&gt;"",OR($H29=FALSE,$J29&gt;0),"")</formula>
    </cfRule>
  </conditionalFormatting>
  <conditionalFormatting sqref="X29">
    <cfRule type="expression" dxfId="3" priority="4">
      <formula>IF($P29&lt;&gt;"",OR($H29=FALSE,$J29&gt;0),"")</formula>
    </cfRule>
  </conditionalFormatting>
  <conditionalFormatting sqref="X29">
    <cfRule type="expression" dxfId="2" priority="3">
      <formula>IF($P29&lt;&gt;"",OR($H29=FALSE,$J29&gt;0),"")</formula>
    </cfRule>
  </conditionalFormatting>
  <conditionalFormatting sqref="X16">
    <cfRule type="expression" dxfId="1" priority="2">
      <formula>IF($P16&lt;&gt;"",OR($H16=FALSE,$J16&gt;0),"")</formula>
    </cfRule>
  </conditionalFormatting>
  <conditionalFormatting sqref="X16">
    <cfRule type="expression" dxfId="0" priority="1">
      <formula>IF($P16&lt;&gt;"",OR($H16=FALSE,$J16&gt;0),"")</formula>
    </cfRule>
  </conditionalFormatting>
  <dataValidations count="8">
    <dataValidation type="whole" allowBlank="1" showInputMessage="1" showErrorMessage="1" errorTitle="isi angka saja" error="kalau ada comment, di keterangan aja" sqref="AB16:AC101">
      <formula1>0</formula1>
      <formula2>100000000</formula2>
    </dataValidation>
    <dataValidation type="time" allowBlank="1" showInputMessage="1" showErrorMessage="1" errorTitle="isi jam salah" error="pakai titik dua (:)" sqref="AA16:AA26 AA29:AA101 Z16:Z27 Z30:Z101">
      <formula1>0</formula1>
      <formula2>0.999988425925926</formula2>
    </dataValidation>
    <dataValidation type="whole" allowBlank="1" showInputMessage="1" showErrorMessage="1" errorTitle="salah isi" error="pakai angka saja ya, klo ada comment, di keterangan" sqref="T16:U101">
      <formula1>0</formula1>
      <formula2>10000000</formula2>
    </dataValidation>
    <dataValidation type="time" allowBlank="1" showInputMessage="1" showErrorMessage="1" errorTitle="salah" error="tulis menggunakan titik dua (:)" sqref="R16:S101">
      <formula1>0</formula1>
      <formula2>0.999988425925926</formula2>
    </dataValidation>
    <dataValidation type="list" allowBlank="1" showInputMessage="1" promptTitle="silakan isi WO" sqref="N16:N101">
      <formula1>woa3tba</formula1>
    </dataValidation>
    <dataValidation type="list" allowBlank="1" showInputMessage="1" showErrorMessage="1" sqref="N10:O10">
      <formula1>"Lokal,Eksport"</formula1>
    </dataValidation>
    <dataValidation type="list" allowBlank="1" showInputMessage="1" showErrorMessage="1" sqref="M16:M101">
      <formula1>produka3</formula1>
    </dataValidation>
    <dataValidation type="list" allowBlank="1" sqref="M8:M10">
      <formula1>Operator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control shapeId="1027" r:id="rId4" name="backup"/>
    <control shapeId="1026" r:id="rId5" name="clear"/>
    <control shapeId="1025" r:id="rId6" name="upload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A1:M24"/>
  <sheetViews>
    <sheetView showGridLines="0" zoomScale="90" zoomScaleNormal="90" workbookViewId="0">
      <pane ySplit="2" topLeftCell="A3" activePane="bottomLeft" state="frozenSplit"/>
      <selection activeCell="N17" sqref="N17"/>
      <selection pane="bottomLeft" activeCell="N17" sqref="N17"/>
    </sheetView>
  </sheetViews>
  <sheetFormatPr defaultRowHeight="15"/>
  <cols>
    <col min="1" max="2" width="16.85546875" style="191" bestFit="1" customWidth="1"/>
    <col min="3" max="3" width="21.7109375" style="192" bestFit="1" customWidth="1"/>
    <col min="4" max="4" width="20.42578125" style="193" customWidth="1"/>
    <col min="5" max="5" width="12.5703125" style="194" bestFit="1" customWidth="1"/>
    <col min="6" max="6" width="14.85546875" style="194" bestFit="1" customWidth="1"/>
    <col min="8" max="8" width="11.85546875" style="191" bestFit="1" customWidth="1"/>
    <col min="9" max="10" width="15.42578125" style="195" bestFit="1" customWidth="1"/>
    <col min="11" max="11" width="10.42578125" style="191" bestFit="1" customWidth="1"/>
    <col min="12" max="12" width="10.7109375" style="191" bestFit="1" customWidth="1"/>
    <col min="13" max="13" width="11.28515625" bestFit="1" customWidth="1"/>
  </cols>
  <sheetData>
    <row r="1" spans="1:13">
      <c r="A1" s="177" t="s">
        <v>88</v>
      </c>
      <c r="B1" s="178" t="s">
        <v>89</v>
      </c>
      <c r="C1" s="178" t="s">
        <v>90</v>
      </c>
      <c r="D1" s="179" t="s">
        <v>91</v>
      </c>
      <c r="E1" s="180" t="s">
        <v>92</v>
      </c>
      <c r="F1" s="181" t="s">
        <v>93</v>
      </c>
      <c r="G1" s="182" t="s">
        <v>94</v>
      </c>
      <c r="H1" s="177" t="s">
        <v>95</v>
      </c>
      <c r="I1" s="183" t="s">
        <v>96</v>
      </c>
      <c r="J1" s="183" t="s">
        <v>97</v>
      </c>
      <c r="K1" s="177" t="s">
        <v>98</v>
      </c>
      <c r="L1" s="177" t="s">
        <v>99</v>
      </c>
      <c r="M1" s="182" t="s">
        <v>100</v>
      </c>
    </row>
    <row r="2" spans="1:13">
      <c r="A2" s="184" t="s">
        <v>101</v>
      </c>
      <c r="B2" s="184" t="s">
        <v>102</v>
      </c>
      <c r="C2" s="185" t="s">
        <v>103</v>
      </c>
      <c r="D2" s="186" t="s">
        <v>104</v>
      </c>
      <c r="E2" s="187" t="s">
        <v>105</v>
      </c>
      <c r="F2" s="188" t="s">
        <v>106</v>
      </c>
      <c r="G2" s="189" t="s">
        <v>107</v>
      </c>
      <c r="H2" s="184" t="s">
        <v>108</v>
      </c>
      <c r="I2" s="190" t="s">
        <v>109</v>
      </c>
      <c r="J2" s="190" t="s">
        <v>109</v>
      </c>
      <c r="K2" s="184" t="s">
        <v>110</v>
      </c>
      <c r="L2" s="184" t="s">
        <v>111</v>
      </c>
      <c r="M2" s="189" t="s">
        <v>100</v>
      </c>
    </row>
    <row r="3" spans="1:13">
      <c r="A3" s="191" t="s">
        <v>69</v>
      </c>
      <c r="B3" s="191">
        <v>2205051</v>
      </c>
      <c r="C3" s="192">
        <v>43578</v>
      </c>
      <c r="D3" s="193">
        <v>43578.890625</v>
      </c>
      <c r="E3" s="194" t="s">
        <v>73</v>
      </c>
      <c r="F3" s="194">
        <v>44005</v>
      </c>
      <c r="G3" t="s">
        <v>70</v>
      </c>
      <c r="H3" s="191" t="s">
        <v>71</v>
      </c>
      <c r="I3" s="195">
        <v>43578.856944444444</v>
      </c>
      <c r="J3" s="195">
        <v>43578.890625</v>
      </c>
      <c r="K3" s="191">
        <v>119</v>
      </c>
    </row>
    <row r="4" spans="1:13">
      <c r="A4" s="191" t="s">
        <v>69</v>
      </c>
      <c r="B4" s="191">
        <v>2205051</v>
      </c>
      <c r="C4" s="192">
        <v>43578</v>
      </c>
      <c r="D4" s="193">
        <v>43578.903958333336</v>
      </c>
      <c r="E4" s="194" t="s">
        <v>73</v>
      </c>
      <c r="F4" s="194">
        <v>44005</v>
      </c>
      <c r="G4" t="s">
        <v>70</v>
      </c>
      <c r="H4" s="191" t="s">
        <v>75</v>
      </c>
      <c r="I4" s="195">
        <v>43578.890625</v>
      </c>
      <c r="J4" s="195">
        <v>43578.903958333336</v>
      </c>
      <c r="K4" s="191">
        <v>119</v>
      </c>
    </row>
    <row r="5" spans="1:13">
      <c r="A5" s="191" t="s">
        <v>69</v>
      </c>
      <c r="B5" s="191">
        <v>2205051</v>
      </c>
      <c r="C5" s="192">
        <v>43578</v>
      </c>
      <c r="D5" s="193">
        <v>43578.916724537034</v>
      </c>
      <c r="E5" s="194" t="s">
        <v>73</v>
      </c>
      <c r="F5" s="194">
        <v>44005</v>
      </c>
      <c r="G5" t="s">
        <v>70</v>
      </c>
      <c r="H5" s="191" t="s">
        <v>76</v>
      </c>
      <c r="I5" s="195">
        <v>43578.903958333336</v>
      </c>
      <c r="J5" s="195">
        <v>43578.916724537034</v>
      </c>
      <c r="K5" s="191">
        <v>119</v>
      </c>
    </row>
    <row r="6" spans="1:13">
      <c r="A6" s="191" t="s">
        <v>69</v>
      </c>
      <c r="B6" s="191">
        <v>2205051</v>
      </c>
      <c r="C6" s="192">
        <v>43578</v>
      </c>
      <c r="D6" s="193">
        <v>43578.930567129632</v>
      </c>
      <c r="E6" s="194" t="s">
        <v>73</v>
      </c>
      <c r="F6" s="194">
        <v>44005</v>
      </c>
      <c r="G6" t="s">
        <v>70</v>
      </c>
      <c r="H6" s="191" t="s">
        <v>77</v>
      </c>
      <c r="I6" s="195">
        <v>43578.916724537034</v>
      </c>
      <c r="J6" s="195">
        <v>43578.930567129632</v>
      </c>
      <c r="K6" s="191">
        <v>119</v>
      </c>
    </row>
    <row r="7" spans="1:13">
      <c r="A7" s="191" t="s">
        <v>69</v>
      </c>
      <c r="B7" s="191">
        <v>2205051</v>
      </c>
      <c r="C7" s="192">
        <v>43578</v>
      </c>
      <c r="D7" s="193">
        <v>43578.946446759262</v>
      </c>
      <c r="E7" s="194" t="s">
        <v>73</v>
      </c>
      <c r="F7" s="194">
        <v>44005</v>
      </c>
      <c r="G7" t="s">
        <v>70</v>
      </c>
      <c r="H7" s="191" t="s">
        <v>78</v>
      </c>
      <c r="I7" s="195">
        <v>43578.930567129632</v>
      </c>
      <c r="J7" s="195">
        <v>43578.946446759262</v>
      </c>
      <c r="K7" s="191">
        <v>119</v>
      </c>
    </row>
    <row r="8" spans="1:13">
      <c r="A8" s="191" t="s">
        <v>69</v>
      </c>
      <c r="B8" s="191">
        <v>2205051</v>
      </c>
      <c r="C8" s="192">
        <v>43578</v>
      </c>
      <c r="D8" s="193">
        <v>43578.961064814815</v>
      </c>
      <c r="E8" s="194" t="s">
        <v>73</v>
      </c>
      <c r="F8" s="194">
        <v>44005</v>
      </c>
      <c r="G8" t="s">
        <v>70</v>
      </c>
      <c r="H8" s="191" t="s">
        <v>79</v>
      </c>
      <c r="I8" s="195">
        <v>43578.946446759262</v>
      </c>
      <c r="J8" s="195">
        <v>43578.961064814815</v>
      </c>
      <c r="K8" s="191">
        <v>119</v>
      </c>
    </row>
    <row r="9" spans="1:13">
      <c r="A9" s="191" t="s">
        <v>69</v>
      </c>
      <c r="B9" s="191">
        <v>2205051</v>
      </c>
      <c r="C9" s="192">
        <v>43578</v>
      </c>
      <c r="D9" s="193">
        <v>43578.972939814812</v>
      </c>
      <c r="E9" s="194" t="s">
        <v>73</v>
      </c>
      <c r="F9" s="194">
        <v>44005</v>
      </c>
      <c r="G9" t="s">
        <v>70</v>
      </c>
      <c r="H9" s="191" t="s">
        <v>80</v>
      </c>
      <c r="I9" s="195">
        <v>43578.961064814815</v>
      </c>
      <c r="J9" s="195">
        <v>43578.972939814812</v>
      </c>
      <c r="K9" s="191">
        <v>119</v>
      </c>
    </row>
    <row r="10" spans="1:13">
      <c r="A10" s="191" t="s">
        <v>69</v>
      </c>
      <c r="B10" s="191">
        <v>2205051</v>
      </c>
      <c r="C10" s="192">
        <v>43578</v>
      </c>
      <c r="D10" s="193">
        <v>43578.988113425927</v>
      </c>
      <c r="E10" s="194" t="s">
        <v>73</v>
      </c>
      <c r="F10" s="194">
        <v>44005</v>
      </c>
      <c r="G10" t="s">
        <v>70</v>
      </c>
      <c r="H10" s="191" t="s">
        <v>81</v>
      </c>
      <c r="I10" s="195">
        <v>43578.972939814812</v>
      </c>
      <c r="J10" s="195">
        <v>43578.988113425927</v>
      </c>
      <c r="K10" s="191">
        <v>119</v>
      </c>
    </row>
    <row r="11" spans="1:13">
      <c r="A11" s="191" t="s">
        <v>69</v>
      </c>
      <c r="B11" s="191">
        <v>2205051</v>
      </c>
      <c r="C11" s="192">
        <v>43578</v>
      </c>
      <c r="D11" s="193">
        <v>43579.001342592594</v>
      </c>
      <c r="E11" s="194" t="s">
        <v>73</v>
      </c>
      <c r="F11" s="194">
        <v>44005</v>
      </c>
      <c r="G11" t="s">
        <v>70</v>
      </c>
      <c r="H11" s="191" t="s">
        <v>82</v>
      </c>
      <c r="I11" s="195">
        <v>43578.988113425927</v>
      </c>
      <c r="J11" s="195">
        <v>43579.001342592594</v>
      </c>
      <c r="K11" s="191">
        <v>119</v>
      </c>
    </row>
    <row r="12" spans="1:13">
      <c r="A12" s="191" t="s">
        <v>69</v>
      </c>
      <c r="B12" s="191">
        <v>2205051</v>
      </c>
      <c r="C12" s="192">
        <v>43578</v>
      </c>
      <c r="D12" s="193">
        <v>43579.01666666667</v>
      </c>
      <c r="E12" s="194" t="s">
        <v>73</v>
      </c>
      <c r="F12" s="194">
        <v>44005</v>
      </c>
      <c r="G12" t="s">
        <v>70</v>
      </c>
      <c r="H12" s="191" t="s">
        <v>83</v>
      </c>
      <c r="I12" s="195">
        <v>43579.001342592594</v>
      </c>
      <c r="J12" s="195">
        <v>43579.01666666667</v>
      </c>
      <c r="K12" s="191">
        <v>119</v>
      </c>
    </row>
    <row r="13" spans="1:13">
      <c r="A13" s="191" t="s">
        <v>69</v>
      </c>
      <c r="B13" s="191">
        <v>2205051</v>
      </c>
      <c r="C13" s="192">
        <v>43578</v>
      </c>
      <c r="D13" s="193">
        <v>43579.023530092592</v>
      </c>
      <c r="E13" s="194" t="s">
        <v>73</v>
      </c>
      <c r="F13" s="194">
        <v>44005</v>
      </c>
      <c r="G13" t="s">
        <v>70</v>
      </c>
      <c r="H13" s="191" t="s">
        <v>84</v>
      </c>
      <c r="I13" s="195">
        <v>43579.01666666667</v>
      </c>
      <c r="J13" s="195">
        <v>43579.023530092592</v>
      </c>
      <c r="K13" s="191">
        <v>56</v>
      </c>
    </row>
    <row r="14" spans="1:13">
      <c r="A14" s="191" t="s">
        <v>69</v>
      </c>
      <c r="B14" s="191">
        <v>2205051</v>
      </c>
      <c r="C14" s="192">
        <v>43578</v>
      </c>
      <c r="D14" s="193">
        <v>43578.872986111113</v>
      </c>
      <c r="E14" s="194" t="s">
        <v>74</v>
      </c>
      <c r="F14" s="194">
        <v>44005</v>
      </c>
      <c r="G14" t="s">
        <v>72</v>
      </c>
      <c r="H14" s="191" t="s">
        <v>71</v>
      </c>
      <c r="I14" s="195">
        <v>43578.857268518521</v>
      </c>
      <c r="J14" s="195">
        <v>43578.872986111113</v>
      </c>
      <c r="K14" s="191">
        <v>119</v>
      </c>
    </row>
    <row r="15" spans="1:13">
      <c r="A15" s="191" t="s">
        <v>69</v>
      </c>
      <c r="B15" s="191">
        <v>2205051</v>
      </c>
      <c r="C15" s="192">
        <v>43578</v>
      </c>
      <c r="D15" s="193">
        <v>43578.888657407406</v>
      </c>
      <c r="E15" s="194" t="s">
        <v>74</v>
      </c>
      <c r="F15" s="194">
        <v>44005</v>
      </c>
      <c r="G15" t="s">
        <v>72</v>
      </c>
      <c r="H15" s="191" t="s">
        <v>75</v>
      </c>
      <c r="I15" s="195">
        <v>43578.872986111113</v>
      </c>
      <c r="J15" s="195">
        <v>43578.888657407406</v>
      </c>
      <c r="K15" s="191">
        <v>119</v>
      </c>
    </row>
    <row r="16" spans="1:13">
      <c r="A16" s="191" t="s">
        <v>69</v>
      </c>
      <c r="B16" s="191">
        <v>2205051</v>
      </c>
      <c r="C16" s="192">
        <v>43578</v>
      </c>
      <c r="D16" s="193">
        <v>43578.904444444444</v>
      </c>
      <c r="E16" s="194" t="s">
        <v>74</v>
      </c>
      <c r="F16" s="194">
        <v>44005</v>
      </c>
      <c r="G16" t="s">
        <v>72</v>
      </c>
      <c r="H16" s="191" t="s">
        <v>76</v>
      </c>
      <c r="I16" s="195">
        <v>43578.888657407406</v>
      </c>
      <c r="J16" s="195">
        <v>43578.904444444444</v>
      </c>
      <c r="K16" s="191">
        <v>119</v>
      </c>
    </row>
    <row r="17" spans="1:11">
      <c r="A17" s="191" t="s">
        <v>69</v>
      </c>
      <c r="B17" s="191">
        <v>2205051</v>
      </c>
      <c r="C17" s="192">
        <v>43578</v>
      </c>
      <c r="D17" s="193">
        <v>43578.919942129629</v>
      </c>
      <c r="E17" s="194" t="s">
        <v>74</v>
      </c>
      <c r="F17" s="194">
        <v>44005</v>
      </c>
      <c r="G17" t="s">
        <v>72</v>
      </c>
      <c r="H17" s="191" t="s">
        <v>77</v>
      </c>
      <c r="I17" s="195">
        <v>43578.904444444444</v>
      </c>
      <c r="J17" s="195">
        <v>43578.919942129629</v>
      </c>
      <c r="K17" s="191">
        <v>119</v>
      </c>
    </row>
    <row r="18" spans="1:11">
      <c r="A18" s="191" t="s">
        <v>69</v>
      </c>
      <c r="B18" s="191">
        <v>2205051</v>
      </c>
      <c r="C18" s="192">
        <v>43578</v>
      </c>
      <c r="D18" s="193">
        <v>43578.935636574075</v>
      </c>
      <c r="E18" s="194" t="s">
        <v>74</v>
      </c>
      <c r="F18" s="194">
        <v>44005</v>
      </c>
      <c r="G18" t="s">
        <v>72</v>
      </c>
      <c r="H18" s="191" t="s">
        <v>78</v>
      </c>
      <c r="I18" s="195">
        <v>43578.919942129629</v>
      </c>
      <c r="J18" s="195">
        <v>43578.935636574075</v>
      </c>
      <c r="K18" s="191">
        <v>119</v>
      </c>
    </row>
    <row r="19" spans="1:11">
      <c r="A19" s="191" t="s">
        <v>69</v>
      </c>
      <c r="B19" s="191">
        <v>2205051</v>
      </c>
      <c r="C19" s="192">
        <v>43578</v>
      </c>
      <c r="D19" s="193">
        <v>43578.951284722221</v>
      </c>
      <c r="E19" s="194" t="s">
        <v>74</v>
      </c>
      <c r="F19" s="194">
        <v>44005</v>
      </c>
      <c r="G19" t="s">
        <v>72</v>
      </c>
      <c r="H19" s="191" t="s">
        <v>79</v>
      </c>
      <c r="I19" s="195">
        <v>43578.935636574075</v>
      </c>
      <c r="J19" s="195">
        <v>43578.951284722221</v>
      </c>
      <c r="K19" s="191">
        <v>119</v>
      </c>
    </row>
    <row r="20" spans="1:11">
      <c r="A20" s="191" t="s">
        <v>69</v>
      </c>
      <c r="B20" s="191">
        <v>2205051</v>
      </c>
      <c r="C20" s="192">
        <v>43578</v>
      </c>
      <c r="D20" s="193">
        <v>43578.966770833336</v>
      </c>
      <c r="E20" s="194" t="s">
        <v>74</v>
      </c>
      <c r="F20" s="194">
        <v>44005</v>
      </c>
      <c r="G20" t="s">
        <v>72</v>
      </c>
      <c r="H20" s="191" t="s">
        <v>80</v>
      </c>
      <c r="I20" s="195">
        <v>43578.951284722221</v>
      </c>
      <c r="J20" s="195">
        <v>43578.966770833336</v>
      </c>
      <c r="K20" s="191">
        <v>119</v>
      </c>
    </row>
    <row r="21" spans="1:11">
      <c r="A21" s="191" t="s">
        <v>69</v>
      </c>
      <c r="B21" s="191">
        <v>2205051</v>
      </c>
      <c r="C21" s="192">
        <v>43578</v>
      </c>
      <c r="D21" s="193">
        <v>43578.983055555553</v>
      </c>
      <c r="E21" s="194" t="s">
        <v>74</v>
      </c>
      <c r="F21" s="194">
        <v>44005</v>
      </c>
      <c r="G21" t="s">
        <v>72</v>
      </c>
      <c r="H21" s="191" t="s">
        <v>81</v>
      </c>
      <c r="I21" s="195">
        <v>43578.966770833336</v>
      </c>
      <c r="J21" s="195">
        <v>43578.983055555553</v>
      </c>
      <c r="K21" s="191">
        <v>119</v>
      </c>
    </row>
    <row r="22" spans="1:11">
      <c r="A22" s="191" t="s">
        <v>69</v>
      </c>
      <c r="B22" s="191">
        <v>2205051</v>
      </c>
      <c r="C22" s="192">
        <v>43578</v>
      </c>
      <c r="D22" s="193">
        <v>43578.998437499999</v>
      </c>
      <c r="E22" s="194" t="s">
        <v>74</v>
      </c>
      <c r="F22" s="194">
        <v>44005</v>
      </c>
      <c r="G22" t="s">
        <v>72</v>
      </c>
      <c r="H22" s="191" t="s">
        <v>82</v>
      </c>
      <c r="I22" s="195">
        <v>43578.983055555553</v>
      </c>
      <c r="J22" s="195">
        <v>43578.998437499999</v>
      </c>
      <c r="K22" s="191">
        <v>119</v>
      </c>
    </row>
    <row r="23" spans="1:11">
      <c r="A23" s="191" t="s">
        <v>69</v>
      </c>
      <c r="B23" s="191">
        <v>2205051</v>
      </c>
      <c r="C23" s="192">
        <v>43578</v>
      </c>
      <c r="D23" s="193">
        <v>43579.014236111114</v>
      </c>
      <c r="E23" s="194" t="s">
        <v>74</v>
      </c>
      <c r="F23" s="194">
        <v>44005</v>
      </c>
      <c r="G23" t="s">
        <v>72</v>
      </c>
      <c r="H23" s="191" t="s">
        <v>83</v>
      </c>
      <c r="I23" s="195">
        <v>43578.998437499999</v>
      </c>
      <c r="J23" s="195">
        <v>43579.014236111114</v>
      </c>
      <c r="K23" s="191">
        <v>119</v>
      </c>
    </row>
    <row r="24" spans="1:11">
      <c r="A24" s="191" t="s">
        <v>69</v>
      </c>
      <c r="B24" s="191">
        <v>2205051</v>
      </c>
      <c r="C24" s="192">
        <v>43578</v>
      </c>
      <c r="D24" s="193">
        <v>43579.023020833331</v>
      </c>
      <c r="E24" s="194" t="s">
        <v>74</v>
      </c>
      <c r="F24" s="194">
        <v>44005</v>
      </c>
      <c r="G24" t="s">
        <v>72</v>
      </c>
      <c r="H24" s="191" t="s">
        <v>84</v>
      </c>
      <c r="I24" s="195">
        <v>43579.014236111114</v>
      </c>
      <c r="J24" s="195">
        <v>43579.023020833331</v>
      </c>
      <c r="K24" s="19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A1:M19"/>
  <sheetViews>
    <sheetView showGridLines="0" workbookViewId="0">
      <pane ySplit="2" topLeftCell="A3" activePane="bottomLeft" state="frozenSplit"/>
      <selection activeCell="N17" sqref="N17"/>
      <selection pane="bottomLeft" activeCell="N17" sqref="N17"/>
    </sheetView>
  </sheetViews>
  <sheetFormatPr defaultRowHeight="15"/>
  <cols>
    <col min="1" max="2" width="16.85546875" style="191" bestFit="1" customWidth="1"/>
    <col min="3" max="3" width="21.7109375" style="192" bestFit="1" customWidth="1"/>
    <col min="4" max="4" width="20.42578125" style="193" customWidth="1"/>
    <col min="5" max="5" width="12.5703125" style="194" bestFit="1" customWidth="1"/>
    <col min="6" max="6" width="14.85546875" style="194" bestFit="1" customWidth="1"/>
    <col min="8" max="8" width="11.85546875" style="191" bestFit="1" customWidth="1"/>
    <col min="9" max="10" width="15.42578125" style="195" bestFit="1" customWidth="1"/>
    <col min="11" max="11" width="10.42578125" style="191" bestFit="1" customWidth="1"/>
    <col min="12" max="12" width="10.7109375" style="191" bestFit="1" customWidth="1"/>
    <col min="13" max="13" width="11.28515625" bestFit="1" customWidth="1"/>
  </cols>
  <sheetData>
    <row r="1" spans="1:13">
      <c r="A1" s="177" t="s">
        <v>88</v>
      </c>
      <c r="B1" s="178" t="s">
        <v>89</v>
      </c>
      <c r="C1" s="178" t="s">
        <v>90</v>
      </c>
      <c r="D1" s="179" t="s">
        <v>91</v>
      </c>
      <c r="E1" s="180" t="s">
        <v>92</v>
      </c>
      <c r="F1" s="181" t="s">
        <v>93</v>
      </c>
      <c r="G1" s="182" t="s">
        <v>94</v>
      </c>
      <c r="H1" s="177" t="s">
        <v>95</v>
      </c>
      <c r="I1" s="183" t="s">
        <v>96</v>
      </c>
      <c r="J1" s="183" t="s">
        <v>97</v>
      </c>
      <c r="K1" s="177" t="s">
        <v>98</v>
      </c>
      <c r="L1" s="177" t="s">
        <v>99</v>
      </c>
      <c r="M1" s="182" t="s">
        <v>100</v>
      </c>
    </row>
    <row r="2" spans="1:13">
      <c r="A2" s="184" t="s">
        <v>101</v>
      </c>
      <c r="B2" s="184" t="s">
        <v>102</v>
      </c>
      <c r="C2" s="185" t="s">
        <v>103</v>
      </c>
      <c r="D2" s="186" t="s">
        <v>104</v>
      </c>
      <c r="E2" s="187" t="s">
        <v>105</v>
      </c>
      <c r="F2" s="188" t="s">
        <v>106</v>
      </c>
      <c r="G2" s="189" t="s">
        <v>107</v>
      </c>
      <c r="H2" s="184" t="s">
        <v>108</v>
      </c>
      <c r="I2" s="190" t="s">
        <v>109</v>
      </c>
      <c r="J2" s="190" t="s">
        <v>109</v>
      </c>
      <c r="K2" s="184" t="s">
        <v>110</v>
      </c>
      <c r="L2" s="184" t="s">
        <v>111</v>
      </c>
      <c r="M2" s="189" t="s">
        <v>100</v>
      </c>
    </row>
    <row r="3" spans="1:13">
      <c r="A3" s="191" t="s">
        <v>112</v>
      </c>
      <c r="B3" s="191">
        <v>7300861</v>
      </c>
      <c r="C3" s="192">
        <v>43578</v>
      </c>
      <c r="D3" s="193">
        <v>43578.388483796298</v>
      </c>
      <c r="E3" s="194" t="s">
        <v>113</v>
      </c>
      <c r="F3" s="194">
        <v>43760</v>
      </c>
      <c r="G3" t="s">
        <v>114</v>
      </c>
      <c r="H3" s="191" t="s">
        <v>71</v>
      </c>
      <c r="I3" s="195">
        <v>43578.373240740744</v>
      </c>
      <c r="J3" s="195">
        <v>43578.388483796298</v>
      </c>
      <c r="K3" s="191">
        <v>112</v>
      </c>
    </row>
    <row r="4" spans="1:13">
      <c r="A4" s="191" t="s">
        <v>112</v>
      </c>
      <c r="B4" s="191">
        <v>7300861</v>
      </c>
      <c r="C4" s="192">
        <v>43578</v>
      </c>
      <c r="D4" s="193">
        <v>43578.403194444443</v>
      </c>
      <c r="E4" s="194" t="s">
        <v>113</v>
      </c>
      <c r="F4" s="194">
        <v>43760</v>
      </c>
      <c r="G4" t="s">
        <v>114</v>
      </c>
      <c r="H4" s="191" t="s">
        <v>75</v>
      </c>
      <c r="I4" s="195">
        <v>43578.388483796298</v>
      </c>
      <c r="J4" s="195">
        <v>43578.403194444443</v>
      </c>
      <c r="K4" s="191">
        <v>112</v>
      </c>
    </row>
    <row r="5" spans="1:13">
      <c r="A5" s="191" t="s">
        <v>112</v>
      </c>
      <c r="B5" s="191">
        <v>7300861</v>
      </c>
      <c r="C5" s="192">
        <v>43578</v>
      </c>
      <c r="D5" s="193">
        <v>43578.418310185189</v>
      </c>
      <c r="E5" s="194" t="s">
        <v>113</v>
      </c>
      <c r="F5" s="194">
        <v>43760</v>
      </c>
      <c r="G5" t="s">
        <v>114</v>
      </c>
      <c r="H5" s="191" t="s">
        <v>76</v>
      </c>
      <c r="I5" s="195">
        <v>43578.403194444443</v>
      </c>
      <c r="J5" s="195">
        <v>43578.418310185189</v>
      </c>
      <c r="K5" s="191">
        <v>112</v>
      </c>
    </row>
    <row r="6" spans="1:13">
      <c r="A6" s="191" t="s">
        <v>112</v>
      </c>
      <c r="B6" s="191">
        <v>7300861</v>
      </c>
      <c r="C6" s="192">
        <v>43578</v>
      </c>
      <c r="D6" s="193">
        <v>43578.451307870368</v>
      </c>
      <c r="E6" s="194" t="s">
        <v>113</v>
      </c>
      <c r="F6" s="194">
        <v>43760</v>
      </c>
      <c r="G6" t="s">
        <v>114</v>
      </c>
      <c r="H6" s="191" t="s">
        <v>77</v>
      </c>
      <c r="I6" s="195">
        <v>43578.418310185189</v>
      </c>
      <c r="J6" s="195">
        <v>43578.451307870368</v>
      </c>
      <c r="K6" s="191">
        <v>112</v>
      </c>
    </row>
    <row r="7" spans="1:13">
      <c r="A7" s="191" t="s">
        <v>112</v>
      </c>
      <c r="B7" s="191">
        <v>7300861</v>
      </c>
      <c r="C7" s="192">
        <v>43578</v>
      </c>
      <c r="D7" s="193">
        <v>43578.466377314813</v>
      </c>
      <c r="E7" s="194" t="s">
        <v>113</v>
      </c>
      <c r="F7" s="194">
        <v>43760</v>
      </c>
      <c r="G7" t="s">
        <v>114</v>
      </c>
      <c r="H7" s="191" t="s">
        <v>78</v>
      </c>
      <c r="I7" s="195">
        <v>43578.451307870368</v>
      </c>
      <c r="J7" s="195">
        <v>43578.466377314813</v>
      </c>
      <c r="K7" s="191">
        <v>112</v>
      </c>
    </row>
    <row r="8" spans="1:13">
      <c r="A8" s="191" t="s">
        <v>112</v>
      </c>
      <c r="B8" s="191">
        <v>7300861</v>
      </c>
      <c r="C8" s="192">
        <v>43578</v>
      </c>
      <c r="D8" s="193">
        <v>43578.481782407405</v>
      </c>
      <c r="E8" s="194" t="s">
        <v>113</v>
      </c>
      <c r="F8" s="194">
        <v>43760</v>
      </c>
      <c r="G8" t="s">
        <v>114</v>
      </c>
      <c r="H8" s="191" t="s">
        <v>79</v>
      </c>
      <c r="I8" s="195">
        <v>43578.466377314813</v>
      </c>
      <c r="J8" s="195">
        <v>43578.481782407405</v>
      </c>
      <c r="K8" s="191">
        <v>112</v>
      </c>
    </row>
    <row r="9" spans="1:13">
      <c r="A9" s="191" t="s">
        <v>112</v>
      </c>
      <c r="B9" s="191">
        <v>7300861</v>
      </c>
      <c r="C9" s="192">
        <v>43578</v>
      </c>
      <c r="D9" s="193">
        <v>43578.496481481481</v>
      </c>
      <c r="E9" s="194" t="s">
        <v>113</v>
      </c>
      <c r="F9" s="194">
        <v>43760</v>
      </c>
      <c r="G9" t="s">
        <v>114</v>
      </c>
      <c r="H9" s="191" t="s">
        <v>80</v>
      </c>
      <c r="I9" s="195">
        <v>43578.481782407405</v>
      </c>
      <c r="J9" s="195">
        <v>43578.496481481481</v>
      </c>
      <c r="K9" s="191">
        <v>112</v>
      </c>
    </row>
    <row r="10" spans="1:13">
      <c r="A10" s="191" t="s">
        <v>112</v>
      </c>
      <c r="B10" s="191">
        <v>7300861</v>
      </c>
      <c r="C10" s="192">
        <v>43578</v>
      </c>
      <c r="D10" s="193">
        <v>43578.51121527778</v>
      </c>
      <c r="E10" s="194" t="s">
        <v>113</v>
      </c>
      <c r="F10" s="194">
        <v>43760</v>
      </c>
      <c r="G10" t="s">
        <v>114</v>
      </c>
      <c r="H10" s="191" t="s">
        <v>81</v>
      </c>
      <c r="I10" s="195">
        <v>43578.496481481481</v>
      </c>
      <c r="J10" s="195">
        <v>43578.51121527778</v>
      </c>
      <c r="K10" s="191">
        <v>112</v>
      </c>
    </row>
    <row r="11" spans="1:13">
      <c r="A11" s="191" t="s">
        <v>112</v>
      </c>
      <c r="B11" s="191">
        <v>7300861</v>
      </c>
      <c r="C11" s="192">
        <v>43578</v>
      </c>
      <c r="D11" s="193">
        <v>43578.526562500003</v>
      </c>
      <c r="E11" s="194" t="s">
        <v>113</v>
      </c>
      <c r="F11" s="194">
        <v>43760</v>
      </c>
      <c r="G11" t="s">
        <v>114</v>
      </c>
      <c r="H11" s="191" t="s">
        <v>82</v>
      </c>
      <c r="I11" s="195">
        <v>43578.51121527778</v>
      </c>
      <c r="J11" s="195">
        <v>43578.526562500003</v>
      </c>
      <c r="K11" s="191">
        <v>112</v>
      </c>
    </row>
    <row r="12" spans="1:13">
      <c r="A12" s="191" t="s">
        <v>112</v>
      </c>
      <c r="B12" s="191">
        <v>7300861</v>
      </c>
      <c r="C12" s="192">
        <v>43578</v>
      </c>
      <c r="D12" s="193">
        <v>43578.541412037041</v>
      </c>
      <c r="E12" s="194" t="s">
        <v>113</v>
      </c>
      <c r="F12" s="194">
        <v>43760</v>
      </c>
      <c r="G12" t="s">
        <v>114</v>
      </c>
      <c r="H12" s="191" t="s">
        <v>83</v>
      </c>
      <c r="I12" s="195">
        <v>43578.526562500003</v>
      </c>
      <c r="J12" s="195">
        <v>43578.541412037041</v>
      </c>
      <c r="K12" s="191">
        <v>112</v>
      </c>
    </row>
    <row r="13" spans="1:13">
      <c r="A13" s="191" t="s">
        <v>112</v>
      </c>
      <c r="B13" s="191">
        <v>7300861</v>
      </c>
      <c r="C13" s="192">
        <v>43578</v>
      </c>
      <c r="D13" s="193">
        <v>43578.58388888889</v>
      </c>
      <c r="E13" s="194" t="s">
        <v>113</v>
      </c>
      <c r="F13" s="194">
        <v>43760</v>
      </c>
      <c r="G13" t="s">
        <v>114</v>
      </c>
      <c r="H13" s="191" t="s">
        <v>84</v>
      </c>
      <c r="I13" s="195">
        <v>43578.541412037041</v>
      </c>
      <c r="J13" s="195">
        <v>43578.58388888889</v>
      </c>
      <c r="K13" s="191">
        <v>112</v>
      </c>
      <c r="M13" t="s">
        <v>115</v>
      </c>
    </row>
    <row r="14" spans="1:13">
      <c r="A14" s="191" t="s">
        <v>112</v>
      </c>
      <c r="B14" s="191">
        <v>7300861</v>
      </c>
      <c r="C14" s="192">
        <v>43578</v>
      </c>
      <c r="D14" s="193">
        <v>43578.600578703707</v>
      </c>
      <c r="E14" s="194" t="s">
        <v>113</v>
      </c>
      <c r="F14" s="194">
        <v>43760</v>
      </c>
      <c r="G14" t="s">
        <v>114</v>
      </c>
      <c r="H14" s="191" t="s">
        <v>116</v>
      </c>
      <c r="I14" s="195">
        <v>43578.58388888889</v>
      </c>
      <c r="J14" s="195">
        <v>43578.600578703707</v>
      </c>
      <c r="K14" s="191">
        <v>112</v>
      </c>
    </row>
    <row r="15" spans="1:13">
      <c r="A15" s="191" t="s">
        <v>112</v>
      </c>
      <c r="B15" s="191">
        <v>7300861</v>
      </c>
      <c r="C15" s="192">
        <v>43578</v>
      </c>
      <c r="D15" s="193">
        <v>43578.615624999999</v>
      </c>
      <c r="E15" s="194" t="s">
        <v>113</v>
      </c>
      <c r="F15" s="194">
        <v>43760</v>
      </c>
      <c r="G15" t="s">
        <v>114</v>
      </c>
      <c r="H15" s="191" t="s">
        <v>117</v>
      </c>
      <c r="I15" s="195">
        <v>43578.600578703707</v>
      </c>
      <c r="J15" s="195">
        <v>43578.615624999999</v>
      </c>
      <c r="K15" s="191">
        <v>112</v>
      </c>
    </row>
    <row r="16" spans="1:13">
      <c r="A16" s="191" t="s">
        <v>112</v>
      </c>
      <c r="B16" s="191">
        <v>7300861</v>
      </c>
      <c r="C16" s="192">
        <v>43578</v>
      </c>
      <c r="D16" s="193">
        <v>43578.630636574075</v>
      </c>
      <c r="E16" s="194" t="s">
        <v>113</v>
      </c>
      <c r="F16" s="194">
        <v>43760</v>
      </c>
      <c r="G16" t="s">
        <v>114</v>
      </c>
      <c r="H16" s="191" t="s">
        <v>118</v>
      </c>
      <c r="I16" s="195">
        <v>43578.615624999999</v>
      </c>
      <c r="J16" s="195">
        <v>43578.630636574075</v>
      </c>
      <c r="K16" s="191">
        <v>112</v>
      </c>
    </row>
    <row r="17" spans="1:13">
      <c r="A17" s="191" t="s">
        <v>112</v>
      </c>
      <c r="B17" s="191">
        <v>7300861</v>
      </c>
      <c r="C17" s="192">
        <v>43578</v>
      </c>
      <c r="D17" s="193">
        <v>43578.645995370367</v>
      </c>
      <c r="E17" s="194" t="s">
        <v>113</v>
      </c>
      <c r="F17" s="194">
        <v>43760</v>
      </c>
      <c r="G17" t="s">
        <v>114</v>
      </c>
      <c r="H17" s="191" t="s">
        <v>119</v>
      </c>
      <c r="I17" s="195">
        <v>43578.630636574075</v>
      </c>
      <c r="J17" s="195">
        <v>43578.645995370367</v>
      </c>
      <c r="K17" s="191">
        <v>112</v>
      </c>
    </row>
    <row r="18" spans="1:13">
      <c r="A18" s="191" t="s">
        <v>112</v>
      </c>
      <c r="B18" s="191">
        <v>7300861</v>
      </c>
      <c r="C18" s="192">
        <v>43578</v>
      </c>
      <c r="D18" s="193">
        <v>43578.68209490741</v>
      </c>
      <c r="E18" s="194" t="s">
        <v>113</v>
      </c>
      <c r="F18" s="194">
        <v>43760</v>
      </c>
      <c r="G18" t="s">
        <v>114</v>
      </c>
      <c r="H18" s="191" t="s">
        <v>120</v>
      </c>
      <c r="I18" s="195">
        <v>43578.645995370367</v>
      </c>
      <c r="J18" s="195">
        <v>43578.68209490741</v>
      </c>
      <c r="K18" s="191">
        <v>112</v>
      </c>
    </row>
    <row r="19" spans="1:13">
      <c r="A19" s="191" t="s">
        <v>112</v>
      </c>
      <c r="B19" s="191">
        <v>7300861</v>
      </c>
      <c r="C19" s="192">
        <v>43578</v>
      </c>
      <c r="D19" s="193">
        <v>43578.724930555552</v>
      </c>
      <c r="E19" s="194" t="s">
        <v>113</v>
      </c>
      <c r="F19" s="194">
        <v>43760</v>
      </c>
      <c r="G19" t="s">
        <v>114</v>
      </c>
      <c r="H19" s="191" t="s">
        <v>121</v>
      </c>
      <c r="I19" s="195">
        <v>43578.699131944442</v>
      </c>
      <c r="J19" s="195">
        <v>43578.724930555552</v>
      </c>
      <c r="K19" s="191">
        <v>44</v>
      </c>
      <c r="M19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CPPBRIX</vt:lpstr>
      <vt:lpstr>db1</vt:lpstr>
      <vt:lpstr>db2</vt:lpstr>
    </vt:vector>
  </TitlesOfParts>
  <Company>PT. Nutrifood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prc.operator</dc:creator>
  <cp:lastModifiedBy>prc.operator</cp:lastModifiedBy>
  <dcterms:created xsi:type="dcterms:W3CDTF">2019-04-23T18:00:11Z</dcterms:created>
  <dcterms:modified xsi:type="dcterms:W3CDTF">2019-04-23T18:00:13Z</dcterms:modified>
</cp:coreProperties>
</file>