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935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D11" i="4" l="1"/>
  <c r="D10" i="4"/>
  <c r="D9" i="4"/>
  <c r="D8" i="4"/>
  <c r="D7" i="4"/>
  <c r="D6" i="4"/>
  <c r="D5" i="4"/>
  <c r="E15" i="3" l="1"/>
  <c r="E14" i="3"/>
  <c r="E13" i="3"/>
  <c r="E12" i="3"/>
  <c r="E16" i="3" s="1"/>
  <c r="G7" i="2"/>
  <c r="F7" i="2"/>
  <c r="G6" i="2"/>
  <c r="F6" i="2"/>
  <c r="G5" i="2"/>
  <c r="F5" i="2"/>
  <c r="E17" i="3" l="1"/>
  <c r="E19" i="3" s="1"/>
  <c r="E18" i="3"/>
  <c r="P6" i="1"/>
  <c r="P7" i="1"/>
  <c r="P8" i="1"/>
  <c r="P9" i="1"/>
  <c r="P10" i="1"/>
  <c r="P11" i="1"/>
  <c r="P12" i="1"/>
  <c r="P13" i="1"/>
  <c r="P14" i="1"/>
  <c r="P15" i="1"/>
  <c r="P16" i="1"/>
  <c r="P5" i="1"/>
  <c r="O6" i="1"/>
  <c r="O7" i="1"/>
  <c r="O8" i="1"/>
  <c r="O9" i="1"/>
  <c r="O10" i="1"/>
  <c r="O11" i="1"/>
  <c r="O12" i="1"/>
  <c r="O13" i="1"/>
  <c r="O14" i="1"/>
  <c r="O15" i="1"/>
  <c r="O16" i="1"/>
  <c r="O5" i="1"/>
  <c r="N6" i="1"/>
  <c r="N7" i="1"/>
  <c r="N8" i="1"/>
  <c r="N9" i="1"/>
  <c r="N10" i="1"/>
  <c r="N11" i="1"/>
  <c r="N12" i="1"/>
  <c r="N13" i="1"/>
  <c r="N14" i="1"/>
  <c r="N15" i="1"/>
  <c r="N16" i="1"/>
  <c r="N5" i="1"/>
  <c r="M6" i="1"/>
  <c r="M7" i="1"/>
  <c r="M8" i="1"/>
  <c r="M9" i="1"/>
  <c r="M10" i="1"/>
  <c r="M11" i="1"/>
  <c r="M12" i="1"/>
  <c r="M13" i="1"/>
  <c r="M14" i="1"/>
  <c r="M15" i="1"/>
  <c r="M16" i="1"/>
  <c r="M5" i="1"/>
  <c r="L5" i="1"/>
  <c r="L6" i="1"/>
  <c r="L7" i="1"/>
  <c r="L8" i="1"/>
  <c r="L9" i="1"/>
  <c r="L10" i="1"/>
  <c r="L11" i="1"/>
  <c r="L12" i="1"/>
  <c r="L13" i="1"/>
  <c r="L14" i="1"/>
  <c r="L15" i="1"/>
  <c r="L16" i="1"/>
  <c r="E20" i="1" l="1"/>
  <c r="E21" i="1"/>
  <c r="E22" i="1"/>
  <c r="E23" i="1"/>
  <c r="E24" i="1"/>
  <c r="E25" i="1"/>
  <c r="E26" i="1"/>
  <c r="E27" i="1"/>
  <c r="E28" i="1"/>
  <c r="E29" i="1"/>
  <c r="E19" i="1"/>
  <c r="D20" i="1"/>
  <c r="D21" i="1"/>
  <c r="D22" i="1"/>
  <c r="D23" i="1"/>
  <c r="D24" i="1"/>
  <c r="D25" i="1"/>
  <c r="D26" i="1"/>
  <c r="D27" i="1"/>
  <c r="D28" i="1"/>
  <c r="D29" i="1"/>
  <c r="D19" i="1"/>
  <c r="C20" i="1"/>
  <c r="C21" i="1"/>
  <c r="C22" i="1"/>
  <c r="C23" i="1"/>
  <c r="C24" i="1"/>
  <c r="C25" i="1"/>
  <c r="C26" i="1"/>
  <c r="C27" i="1"/>
  <c r="C28" i="1"/>
  <c r="C29" i="1"/>
  <c r="C19" i="1"/>
  <c r="D5" i="1" l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D6" i="1"/>
  <c r="D7" i="1"/>
  <c r="D8" i="1"/>
  <c r="D9" i="1"/>
  <c r="D10" i="1"/>
  <c r="D11" i="1"/>
  <c r="D12" i="1"/>
  <c r="D13" i="1"/>
  <c r="D14" i="1"/>
  <c r="D15" i="1"/>
  <c r="D16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5" i="1"/>
  <c r="F5" i="1" s="1"/>
</calcChain>
</file>

<file path=xl/sharedStrings.xml><?xml version="1.0" encoding="utf-8"?>
<sst xmlns="http://schemas.openxmlformats.org/spreadsheetml/2006/main" count="101" uniqueCount="83">
  <si>
    <t>Trabajadores</t>
  </si>
  <si>
    <t>dias trabajados</t>
  </si>
  <si>
    <t>sueldo basico</t>
  </si>
  <si>
    <t>valor dia</t>
  </si>
  <si>
    <t>valor hora</t>
  </si>
  <si>
    <t>gerente</t>
  </si>
  <si>
    <t>ing. Sistemas</t>
  </si>
  <si>
    <t>administradora</t>
  </si>
  <si>
    <t>secretaria</t>
  </si>
  <si>
    <t>auxiliar de bodega</t>
  </si>
  <si>
    <t>supervisor de bodega</t>
  </si>
  <si>
    <t>oficios varios</t>
  </si>
  <si>
    <t>mensajero</t>
  </si>
  <si>
    <t>asesora</t>
  </si>
  <si>
    <t xml:space="preserve">diseñador. de marketing </t>
  </si>
  <si>
    <t>horas E. sabatino</t>
  </si>
  <si>
    <t>horas E. dominicales</t>
  </si>
  <si>
    <t>total E. nocturna</t>
  </si>
  <si>
    <t>horas E. festivo</t>
  </si>
  <si>
    <t>horas E. diurna</t>
  </si>
  <si>
    <t>horas E. nocturna</t>
  </si>
  <si>
    <t>total E. diurna</t>
  </si>
  <si>
    <t>total E. sabatino</t>
  </si>
  <si>
    <t>totalE. Dominicales</t>
  </si>
  <si>
    <t>total E. festivo</t>
  </si>
  <si>
    <t xml:space="preserve">MOTORES </t>
  </si>
  <si>
    <t>DIESEL</t>
  </si>
  <si>
    <t>S.A</t>
  </si>
  <si>
    <t>auxilio de transporte</t>
  </si>
  <si>
    <t>trabajadores</t>
  </si>
  <si>
    <t>diseñador. De marketing</t>
  </si>
  <si>
    <t>total devengado</t>
  </si>
  <si>
    <t>sueldo total</t>
  </si>
  <si>
    <t>Salud</t>
  </si>
  <si>
    <t>pension</t>
  </si>
  <si>
    <t>total deducido</t>
  </si>
  <si>
    <t>total a pagar</t>
  </si>
  <si>
    <t>nombres</t>
  </si>
  <si>
    <t>matematicas</t>
  </si>
  <si>
    <t>castellano</t>
  </si>
  <si>
    <t>sociales</t>
  </si>
  <si>
    <t>naturales</t>
  </si>
  <si>
    <t>promedio</t>
  </si>
  <si>
    <t>nota final</t>
  </si>
  <si>
    <t>juanito</t>
  </si>
  <si>
    <t>nestor</t>
  </si>
  <si>
    <t>camila</t>
  </si>
  <si>
    <t>PROMEDIO</t>
  </si>
  <si>
    <t>FUNCION SI</t>
  </si>
  <si>
    <t>EXITO</t>
  </si>
  <si>
    <t>FACTURA:</t>
  </si>
  <si>
    <t>FECHA:</t>
  </si>
  <si>
    <t>FORMA DE PAGO</t>
  </si>
  <si>
    <t>tarjeta éxito</t>
  </si>
  <si>
    <t>APLICA DESCUENTO</t>
  </si>
  <si>
    <t>REF:</t>
  </si>
  <si>
    <t>CODIGO</t>
  </si>
  <si>
    <t>DESCRIPCION</t>
  </si>
  <si>
    <t>CANTIDAD</t>
  </si>
  <si>
    <t>V. UNITARIO</t>
  </si>
  <si>
    <t>VR. TOTAL</t>
  </si>
  <si>
    <t>TV LG SMARTV</t>
  </si>
  <si>
    <t>BARRA DE SONIDO</t>
  </si>
  <si>
    <t>EQUIPO LG</t>
  </si>
  <si>
    <t>LAVADORA HACED</t>
  </si>
  <si>
    <t xml:space="preserve">SUBTOTAL </t>
  </si>
  <si>
    <t>IVA 20%</t>
  </si>
  <si>
    <t>DESCUENTO</t>
  </si>
  <si>
    <t>TOTAL</t>
  </si>
  <si>
    <t>GRAFICO</t>
  </si>
  <si>
    <t>Trabajador</t>
  </si>
  <si>
    <t>total sueldo</t>
  </si>
  <si>
    <t>nestor urueta</t>
  </si>
  <si>
    <t>camilo torres</t>
  </si>
  <si>
    <t>etilson florez</t>
  </si>
  <si>
    <t>victor hernan</t>
  </si>
  <si>
    <t>figueroa</t>
  </si>
  <si>
    <t>alberto</t>
  </si>
  <si>
    <t>jose</t>
  </si>
  <si>
    <t>NOMINA</t>
  </si>
  <si>
    <t>NESTOR DAVID</t>
  </si>
  <si>
    <t>URUETA ZABALA</t>
  </si>
  <si>
    <t>NESTOR DAVID URUETA ZABALA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</si>
</sst>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i/>
      <sz val="14"/>
      <color theme="1"/>
      <name val="Arial Black"/>
      <family val="2"/>
    </font>
    <font>
      <b/>
      <i/>
      <sz val="18"/>
      <color theme="1"/>
      <name val="Aharoni"/>
      <charset val="177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Aharoni"/>
      <charset val="177"/>
    </font>
    <font>
      <b/>
      <sz val="48"/>
      <color theme="1"/>
      <name val="Aharoni"/>
      <charset val="177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2" fillId="4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0" fillId="0" borderId="1" xfId="0" applyFont="1" applyBorder="1"/>
    <xf numFmtId="0" fontId="5" fillId="2" borderId="1" xfId="0" applyFont="1" applyFill="1" applyBorder="1"/>
    <xf numFmtId="14" fontId="0" fillId="0" borderId="1" xfId="0" applyNumberFormat="1" applyBorder="1"/>
    <xf numFmtId="9" fontId="0" fillId="0" borderId="1" xfId="0" applyNumberFormat="1" applyBorder="1"/>
    <xf numFmtId="0" fontId="0" fillId="2" borderId="1" xfId="0" applyFill="1" applyBorder="1"/>
    <xf numFmtId="0" fontId="7" fillId="2" borderId="1" xfId="0" applyFont="1" applyFill="1" applyBorder="1"/>
    <xf numFmtId="0" fontId="7" fillId="0" borderId="1" xfId="0" applyFont="1" applyBorder="1"/>
    <xf numFmtId="1" fontId="7" fillId="0" borderId="1" xfId="0" applyNumberFormat="1" applyFont="1" applyBorder="1"/>
    <xf numFmtId="0" fontId="7" fillId="0" borderId="1" xfId="0" applyFont="1" applyFill="1" applyBorder="1"/>
    <xf numFmtId="0" fontId="4" fillId="0" borderId="0" xfId="0" applyFont="1"/>
    <xf numFmtId="0" fontId="6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NOMBRES</c:v>
          </c:tx>
          <c:invertIfNegative val="0"/>
          <c:cat>
            <c:strRef>
              <c:f>[1]Sheet1!$A$5:$A$11</c:f>
              <c:strCache>
                <c:ptCount val="7"/>
                <c:pt idx="0">
                  <c:v>nestor urueta</c:v>
                </c:pt>
                <c:pt idx="1">
                  <c:v>camilo torres</c:v>
                </c:pt>
                <c:pt idx="2">
                  <c:v>etilson florez</c:v>
                </c:pt>
                <c:pt idx="3">
                  <c:v>victor hernan</c:v>
                </c:pt>
                <c:pt idx="4">
                  <c:v>figueroa</c:v>
                </c:pt>
                <c:pt idx="5">
                  <c:v>alberto</c:v>
                </c:pt>
                <c:pt idx="6">
                  <c:v>jose</c:v>
                </c:pt>
              </c:strCache>
            </c:strRef>
          </c:cat>
          <c:val>
            <c:numRef>
              <c:f>[1]Sheet1!$A$5:$A$11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SUELDO TOTAL</c:v>
          </c:tx>
          <c:invertIfNegative val="0"/>
          <c:cat>
            <c:strRef>
              <c:f>[1]Sheet1!$A$5:$A$11</c:f>
              <c:strCache>
                <c:ptCount val="7"/>
                <c:pt idx="0">
                  <c:v>nestor urueta</c:v>
                </c:pt>
                <c:pt idx="1">
                  <c:v>camilo torres</c:v>
                </c:pt>
                <c:pt idx="2">
                  <c:v>etilson florez</c:v>
                </c:pt>
                <c:pt idx="3">
                  <c:v>victor hernan</c:v>
                </c:pt>
                <c:pt idx="4">
                  <c:v>figueroa</c:v>
                </c:pt>
                <c:pt idx="5">
                  <c:v>alberto</c:v>
                </c:pt>
                <c:pt idx="6">
                  <c:v>jose</c:v>
                </c:pt>
              </c:strCache>
            </c:strRef>
          </c:cat>
          <c:val>
            <c:numRef>
              <c:f>[1]Sheet1!$D$5:$D$11</c:f>
              <c:numCache>
                <c:formatCode>General</c:formatCode>
                <c:ptCount val="7"/>
                <c:pt idx="0">
                  <c:v>1350000</c:v>
                </c:pt>
                <c:pt idx="1">
                  <c:v>866666.66666666674</c:v>
                </c:pt>
                <c:pt idx="2">
                  <c:v>953333.33333333326</c:v>
                </c:pt>
                <c:pt idx="3">
                  <c:v>1000000.0000000001</c:v>
                </c:pt>
                <c:pt idx="4">
                  <c:v>2416666.6666666665</c:v>
                </c:pt>
                <c:pt idx="5">
                  <c:v>1150000</c:v>
                </c:pt>
                <c:pt idx="6">
                  <c:v>492852.8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045440"/>
        <c:axId val="88055808"/>
        <c:axId val="0"/>
      </c:bar3DChart>
      <c:catAx>
        <c:axId val="8804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88055808"/>
        <c:crosses val="autoZero"/>
        <c:auto val="1"/>
        <c:lblAlgn val="ctr"/>
        <c:lblOffset val="100"/>
        <c:noMultiLvlLbl val="0"/>
      </c:catAx>
      <c:valAx>
        <c:axId val="880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485775</xdr:colOff>
      <xdr:row>1</xdr:row>
      <xdr:rowOff>142875</xdr:rowOff>
    </xdr:from>
    <xdr:ext cx="184731" cy="264560"/>
    <xdr:sp macro="" textlink="">
      <xdr:nvSpPr>
        <xdr:cNvPr id="3" name="TextBox 2"/>
        <xdr:cNvSpPr txBox="1"/>
      </xdr:nvSpPr>
      <xdr:spPr>
        <a:xfrm>
          <a:off x="6438900" y="33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0</xdr:row>
      <xdr:rowOff>152400</xdr:rowOff>
    </xdr:from>
    <xdr:to>
      <xdr:col>10</xdr:col>
      <xdr:colOff>733425</xdr:colOff>
      <xdr:row>13</xdr:row>
      <xdr:rowOff>38100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excel/no%20entregadas,solo%20pruebas/NestorDavid_UruetaZabala_Actividad3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A5" t="str">
            <v>nestor urueta</v>
          </cell>
          <cell r="D5">
            <v>1350000</v>
          </cell>
        </row>
        <row r="6">
          <cell r="A6" t="str">
            <v>camilo torres</v>
          </cell>
          <cell r="D6">
            <v>866666.66666666674</v>
          </cell>
        </row>
        <row r="7">
          <cell r="A7" t="str">
            <v>etilson florez</v>
          </cell>
          <cell r="D7">
            <v>953333.33333333326</v>
          </cell>
        </row>
        <row r="8">
          <cell r="A8" t="str">
            <v>victor hernan</v>
          </cell>
          <cell r="D8">
            <v>1000000.0000000001</v>
          </cell>
        </row>
        <row r="9">
          <cell r="A9" t="str">
            <v>figueroa</v>
          </cell>
          <cell r="D9">
            <v>2416666.6666666665</v>
          </cell>
        </row>
        <row r="10">
          <cell r="A10" t="str">
            <v>alberto</v>
          </cell>
          <cell r="D10">
            <v>1150000</v>
          </cell>
        </row>
        <row r="11">
          <cell r="A11" t="str">
            <v>jose</v>
          </cell>
          <cell r="D11">
            <v>492852.8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85" zoomScaleNormal="85" workbookViewId="0">
      <selection activeCell="H24" sqref="H24"/>
    </sheetView>
  </sheetViews>
  <sheetFormatPr baseColWidth="10" defaultColWidth="9.140625" defaultRowHeight="15" x14ac:dyDescent="0.25"/>
  <cols>
    <col min="1" max="1" width="23" customWidth="1"/>
    <col min="2" max="2" width="15" customWidth="1"/>
    <col min="3" max="4" width="12.85546875" customWidth="1"/>
    <col min="5" max="5" width="13.28515625" customWidth="1"/>
    <col min="6" max="6" width="11.85546875" customWidth="1"/>
    <col min="7" max="7" width="13.85546875" customWidth="1"/>
    <col min="8" max="8" width="16.140625" customWidth="1"/>
    <col min="9" max="9" width="15.7109375" customWidth="1"/>
    <col min="10" max="10" width="18.7109375" customWidth="1"/>
    <col min="11" max="11" width="14.140625" customWidth="1"/>
    <col min="12" max="12" width="13.7109375" customWidth="1"/>
    <col min="13" max="13" width="15.28515625" customWidth="1"/>
    <col min="14" max="14" width="14.85546875" customWidth="1"/>
    <col min="15" max="15" width="17.42578125" customWidth="1"/>
    <col min="16" max="16" width="12.5703125" customWidth="1"/>
    <col min="17" max="17" width="24.140625" customWidth="1"/>
  </cols>
  <sheetData>
    <row r="1" spans="1:17" x14ac:dyDescent="0.25">
      <c r="A1" s="3"/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3"/>
      <c r="N1" s="3"/>
      <c r="O1" s="3"/>
      <c r="P1" s="3"/>
      <c r="Q1" s="3"/>
    </row>
    <row r="2" spans="1:17" ht="24.75" x14ac:dyDescent="0.45">
      <c r="A2" s="3"/>
      <c r="B2" s="3"/>
      <c r="C2" s="3"/>
      <c r="D2" s="3"/>
      <c r="E2" s="3"/>
      <c r="F2" s="4"/>
      <c r="G2" s="4"/>
      <c r="H2" s="5" t="s">
        <v>25</v>
      </c>
      <c r="I2" s="6"/>
      <c r="J2" s="6" t="s">
        <v>26</v>
      </c>
      <c r="K2" s="6" t="s">
        <v>27</v>
      </c>
      <c r="L2" s="4"/>
      <c r="M2" s="3"/>
      <c r="N2" s="3"/>
      <c r="O2" s="3"/>
      <c r="P2" s="3"/>
      <c r="Q2" s="3"/>
    </row>
    <row r="3" spans="1:17" x14ac:dyDescent="0.25">
      <c r="A3" s="3"/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3"/>
      <c r="N3" s="3"/>
      <c r="O3" s="3"/>
      <c r="P3" s="3"/>
      <c r="Q3" s="3"/>
    </row>
    <row r="4" spans="1:17" ht="16.5" x14ac:dyDescent="0.3">
      <c r="A4" s="8" t="s">
        <v>0</v>
      </c>
      <c r="B4" s="7" t="s">
        <v>1</v>
      </c>
      <c r="C4" s="8" t="s">
        <v>2</v>
      </c>
      <c r="D4" s="8" t="s">
        <v>32</v>
      </c>
      <c r="E4" s="8" t="s">
        <v>3</v>
      </c>
      <c r="F4" s="8" t="s">
        <v>4</v>
      </c>
      <c r="G4" s="8" t="s">
        <v>19</v>
      </c>
      <c r="H4" s="8" t="s">
        <v>20</v>
      </c>
      <c r="I4" s="8" t="s">
        <v>15</v>
      </c>
      <c r="J4" s="8" t="s">
        <v>16</v>
      </c>
      <c r="K4" s="8" t="s">
        <v>18</v>
      </c>
      <c r="L4" s="8" t="s">
        <v>21</v>
      </c>
      <c r="M4" s="8" t="s">
        <v>17</v>
      </c>
      <c r="N4" s="8" t="s">
        <v>22</v>
      </c>
      <c r="O4" s="8" t="s">
        <v>23</v>
      </c>
      <c r="P4" s="8" t="s">
        <v>24</v>
      </c>
      <c r="Q4" s="8" t="s">
        <v>28</v>
      </c>
    </row>
    <row r="5" spans="1:17" x14ac:dyDescent="0.25">
      <c r="A5" s="1" t="s">
        <v>5</v>
      </c>
      <c r="B5" s="1">
        <v>17</v>
      </c>
      <c r="C5" s="2">
        <v>4000000</v>
      </c>
      <c r="D5" s="2">
        <f>C5/30*B5</f>
        <v>2266666.666666667</v>
      </c>
      <c r="E5" s="2">
        <f>C5/30</f>
        <v>133333.33333333334</v>
      </c>
      <c r="F5" s="2">
        <f>E5/8</f>
        <v>16666.666666666668</v>
      </c>
      <c r="G5" s="1">
        <v>4</v>
      </c>
      <c r="H5" s="1">
        <v>5</v>
      </c>
      <c r="I5" s="1">
        <v>5</v>
      </c>
      <c r="J5" s="1">
        <v>2</v>
      </c>
      <c r="K5" s="1">
        <v>5</v>
      </c>
      <c r="L5" s="2">
        <f>(F5+10%)*G5</f>
        <v>66667.066666666666</v>
      </c>
      <c r="M5" s="2">
        <f>(F5+20%)*H5</f>
        <v>83334.333333333343</v>
      </c>
      <c r="N5" s="2">
        <f>(F5+30%)*I5</f>
        <v>83334.833333333343</v>
      </c>
      <c r="O5" s="2">
        <f>(F5+40%)*J5</f>
        <v>33334.133333333339</v>
      </c>
      <c r="P5" s="2">
        <f>(F5+35%)*K5</f>
        <v>83335.083333333328</v>
      </c>
      <c r="Q5" s="2">
        <v>102854</v>
      </c>
    </row>
    <row r="6" spans="1:17" x14ac:dyDescent="0.25">
      <c r="A6" s="1" t="s">
        <v>6</v>
      </c>
      <c r="B6" s="1">
        <v>25</v>
      </c>
      <c r="C6" s="2">
        <v>3400000</v>
      </c>
      <c r="D6" s="2">
        <f t="shared" ref="D6:D16" si="0">C6/30*B6</f>
        <v>2833333.333333333</v>
      </c>
      <c r="E6" s="2">
        <f t="shared" ref="E6:E16" si="1">C6/30</f>
        <v>113333.33333333333</v>
      </c>
      <c r="F6" s="2">
        <f t="shared" ref="F6:F16" si="2">E6/8</f>
        <v>14166.666666666666</v>
      </c>
      <c r="G6" s="1">
        <v>2</v>
      </c>
      <c r="H6" s="1">
        <v>2</v>
      </c>
      <c r="I6" s="1">
        <v>6</v>
      </c>
      <c r="J6" s="1">
        <v>3</v>
      </c>
      <c r="K6" s="1">
        <v>6</v>
      </c>
      <c r="L6" s="2">
        <f t="shared" ref="L6:L16" si="3">(F6+10%)*G6</f>
        <v>28333.533333333333</v>
      </c>
      <c r="M6" s="2">
        <f t="shared" ref="M6:M16" si="4">(F6+20%)*H6</f>
        <v>28333.733333333334</v>
      </c>
      <c r="N6" s="2">
        <f t="shared" ref="N6:N16" si="5">(F6+30%)*I6</f>
        <v>85001.799999999988</v>
      </c>
      <c r="O6" s="2">
        <f t="shared" ref="O6:O16" si="6">(F6+40%)*J6</f>
        <v>42501.2</v>
      </c>
      <c r="P6" s="2">
        <f t="shared" ref="P6:P16" si="7">(F6+35%)*K6</f>
        <v>85002.1</v>
      </c>
      <c r="Q6" s="2">
        <v>102854</v>
      </c>
    </row>
    <row r="7" spans="1:17" x14ac:dyDescent="0.25">
      <c r="A7" s="1" t="s">
        <v>7</v>
      </c>
      <c r="B7" s="1">
        <v>12</v>
      </c>
      <c r="C7" s="2">
        <v>1200000</v>
      </c>
      <c r="D7" s="2">
        <f t="shared" si="0"/>
        <v>480000</v>
      </c>
      <c r="E7" s="2">
        <f t="shared" si="1"/>
        <v>40000</v>
      </c>
      <c r="F7" s="2">
        <f t="shared" si="2"/>
        <v>5000</v>
      </c>
      <c r="G7" s="1">
        <v>5</v>
      </c>
      <c r="H7" s="1">
        <v>3</v>
      </c>
      <c r="I7" s="1">
        <v>2</v>
      </c>
      <c r="J7" s="1">
        <v>6</v>
      </c>
      <c r="K7" s="1">
        <v>2</v>
      </c>
      <c r="L7" s="2">
        <f t="shared" si="3"/>
        <v>25000.5</v>
      </c>
      <c r="M7" s="2">
        <f t="shared" si="4"/>
        <v>15000.599999999999</v>
      </c>
      <c r="N7" s="2">
        <f t="shared" si="5"/>
        <v>10000.6</v>
      </c>
      <c r="O7" s="2">
        <f t="shared" si="6"/>
        <v>30002.399999999998</v>
      </c>
      <c r="P7" s="2">
        <f t="shared" si="7"/>
        <v>10000.700000000001</v>
      </c>
      <c r="Q7" s="2">
        <v>102854</v>
      </c>
    </row>
    <row r="8" spans="1:17" x14ac:dyDescent="0.25">
      <c r="A8" s="1" t="s">
        <v>8</v>
      </c>
      <c r="B8" s="1">
        <v>20</v>
      </c>
      <c r="C8" s="2">
        <v>1100000</v>
      </c>
      <c r="D8" s="2">
        <f t="shared" si="0"/>
        <v>733333.33333333326</v>
      </c>
      <c r="E8" s="2">
        <f t="shared" si="1"/>
        <v>36666.666666666664</v>
      </c>
      <c r="F8" s="2">
        <f t="shared" si="2"/>
        <v>4583.333333333333</v>
      </c>
      <c r="G8" s="1">
        <v>3</v>
      </c>
      <c r="H8" s="1">
        <v>5</v>
      </c>
      <c r="I8" s="1">
        <v>4</v>
      </c>
      <c r="J8" s="1">
        <v>4</v>
      </c>
      <c r="K8" s="1">
        <v>4</v>
      </c>
      <c r="L8" s="2">
        <f t="shared" si="3"/>
        <v>13750.3</v>
      </c>
      <c r="M8" s="2">
        <f t="shared" si="4"/>
        <v>22917.666666666664</v>
      </c>
      <c r="N8" s="2">
        <f t="shared" si="5"/>
        <v>18334.533333333333</v>
      </c>
      <c r="O8" s="2">
        <f t="shared" si="6"/>
        <v>18334.933333333331</v>
      </c>
      <c r="P8" s="2">
        <f t="shared" si="7"/>
        <v>18334.733333333334</v>
      </c>
      <c r="Q8" s="2">
        <v>102854</v>
      </c>
    </row>
    <row r="9" spans="1:17" x14ac:dyDescent="0.25">
      <c r="A9" s="1" t="s">
        <v>9</v>
      </c>
      <c r="B9" s="1">
        <v>13</v>
      </c>
      <c r="C9" s="2">
        <v>1100000</v>
      </c>
      <c r="D9" s="2">
        <f t="shared" si="0"/>
        <v>476666.66666666663</v>
      </c>
      <c r="E9" s="2">
        <f t="shared" si="1"/>
        <v>36666.666666666664</v>
      </c>
      <c r="F9" s="2">
        <f t="shared" si="2"/>
        <v>4583.333333333333</v>
      </c>
      <c r="G9" s="1">
        <v>6</v>
      </c>
      <c r="H9" s="1">
        <v>4</v>
      </c>
      <c r="I9" s="1">
        <v>5</v>
      </c>
      <c r="J9" s="1">
        <v>5</v>
      </c>
      <c r="K9" s="1">
        <v>3</v>
      </c>
      <c r="L9" s="2">
        <f t="shared" si="3"/>
        <v>27500.6</v>
      </c>
      <c r="M9" s="2">
        <f t="shared" si="4"/>
        <v>18334.133333333331</v>
      </c>
      <c r="N9" s="2">
        <f t="shared" si="5"/>
        <v>22918.166666666664</v>
      </c>
      <c r="O9" s="2">
        <f t="shared" si="6"/>
        <v>22918.666666666664</v>
      </c>
      <c r="P9" s="2">
        <f t="shared" si="7"/>
        <v>13751.05</v>
      </c>
      <c r="Q9" s="2">
        <v>102854</v>
      </c>
    </row>
    <row r="10" spans="1:17" x14ac:dyDescent="0.25">
      <c r="A10" s="1" t="s">
        <v>9</v>
      </c>
      <c r="B10" s="1">
        <v>14</v>
      </c>
      <c r="C10" s="2">
        <v>1500000</v>
      </c>
      <c r="D10" s="2">
        <f t="shared" si="0"/>
        <v>700000</v>
      </c>
      <c r="E10" s="2">
        <f t="shared" si="1"/>
        <v>50000</v>
      </c>
      <c r="F10" s="2">
        <f t="shared" si="2"/>
        <v>6250</v>
      </c>
      <c r="G10" s="1">
        <v>4</v>
      </c>
      <c r="H10" s="1">
        <v>1</v>
      </c>
      <c r="I10" s="1">
        <v>5</v>
      </c>
      <c r="J10" s="1">
        <v>4</v>
      </c>
      <c r="K10" s="1">
        <v>2</v>
      </c>
      <c r="L10" s="2">
        <f t="shared" si="3"/>
        <v>25000.400000000001</v>
      </c>
      <c r="M10" s="2">
        <f t="shared" si="4"/>
        <v>6250.2</v>
      </c>
      <c r="N10" s="2">
        <f t="shared" si="5"/>
        <v>31251.5</v>
      </c>
      <c r="O10" s="2">
        <f t="shared" si="6"/>
        <v>25001.599999999999</v>
      </c>
      <c r="P10" s="2">
        <f t="shared" si="7"/>
        <v>12500.7</v>
      </c>
      <c r="Q10" s="2">
        <v>102854</v>
      </c>
    </row>
    <row r="11" spans="1:17" x14ac:dyDescent="0.25">
      <c r="A11" s="1" t="s">
        <v>10</v>
      </c>
      <c r="B11" s="1">
        <v>27</v>
      </c>
      <c r="C11" s="2">
        <v>1500000</v>
      </c>
      <c r="D11" s="2">
        <f t="shared" si="0"/>
        <v>1350000</v>
      </c>
      <c r="E11" s="2">
        <f t="shared" si="1"/>
        <v>50000</v>
      </c>
      <c r="F11" s="2">
        <f t="shared" si="2"/>
        <v>6250</v>
      </c>
      <c r="G11" s="1">
        <v>2</v>
      </c>
      <c r="H11" s="1">
        <v>3</v>
      </c>
      <c r="I11" s="1">
        <v>9</v>
      </c>
      <c r="J11" s="1">
        <v>1</v>
      </c>
      <c r="K11" s="1">
        <v>1</v>
      </c>
      <c r="L11" s="2">
        <f t="shared" si="3"/>
        <v>12500.2</v>
      </c>
      <c r="M11" s="2">
        <f t="shared" si="4"/>
        <v>18750.599999999999</v>
      </c>
      <c r="N11" s="2">
        <f t="shared" si="5"/>
        <v>56252.700000000004</v>
      </c>
      <c r="O11" s="2">
        <f t="shared" si="6"/>
        <v>6250.4</v>
      </c>
      <c r="P11" s="2">
        <f t="shared" si="7"/>
        <v>6250.35</v>
      </c>
      <c r="Q11" s="2">
        <v>102854</v>
      </c>
    </row>
    <row r="12" spans="1:17" x14ac:dyDescent="0.25">
      <c r="A12" s="1" t="s">
        <v>11</v>
      </c>
      <c r="B12" s="1">
        <v>25</v>
      </c>
      <c r="C12" s="2">
        <v>900000</v>
      </c>
      <c r="D12" s="2">
        <f t="shared" si="0"/>
        <v>750000</v>
      </c>
      <c r="E12" s="2">
        <f t="shared" si="1"/>
        <v>30000</v>
      </c>
      <c r="F12" s="2">
        <f t="shared" si="2"/>
        <v>3750</v>
      </c>
      <c r="G12" s="1">
        <v>1</v>
      </c>
      <c r="H12" s="1">
        <v>6</v>
      </c>
      <c r="I12" s="1">
        <v>8</v>
      </c>
      <c r="J12" s="1">
        <v>2</v>
      </c>
      <c r="K12" s="1">
        <v>2</v>
      </c>
      <c r="L12" s="2">
        <f t="shared" si="3"/>
        <v>3750.1</v>
      </c>
      <c r="M12" s="2">
        <f t="shared" si="4"/>
        <v>22501.199999999997</v>
      </c>
      <c r="N12" s="2">
        <f t="shared" si="5"/>
        <v>30002.400000000001</v>
      </c>
      <c r="O12" s="2">
        <f t="shared" si="6"/>
        <v>7500.8</v>
      </c>
      <c r="P12" s="2">
        <f t="shared" si="7"/>
        <v>7500.7</v>
      </c>
      <c r="Q12" s="2">
        <v>102854</v>
      </c>
    </row>
    <row r="13" spans="1:17" x14ac:dyDescent="0.25">
      <c r="A13" s="1" t="s">
        <v>11</v>
      </c>
      <c r="B13" s="1">
        <v>24</v>
      </c>
      <c r="C13" s="2">
        <v>900000</v>
      </c>
      <c r="D13" s="2">
        <f t="shared" si="0"/>
        <v>720000</v>
      </c>
      <c r="E13" s="2">
        <f t="shared" si="1"/>
        <v>30000</v>
      </c>
      <c r="F13" s="2">
        <f t="shared" si="2"/>
        <v>3750</v>
      </c>
      <c r="G13" s="1">
        <v>5</v>
      </c>
      <c r="H13" s="1">
        <v>5</v>
      </c>
      <c r="I13" s="1">
        <v>4</v>
      </c>
      <c r="J13" s="1">
        <v>3</v>
      </c>
      <c r="K13" s="1">
        <v>5</v>
      </c>
      <c r="L13" s="2">
        <f t="shared" si="3"/>
        <v>18750.5</v>
      </c>
      <c r="M13" s="2">
        <f t="shared" si="4"/>
        <v>18751</v>
      </c>
      <c r="N13" s="2">
        <f t="shared" si="5"/>
        <v>15001.2</v>
      </c>
      <c r="O13" s="2">
        <f t="shared" si="6"/>
        <v>11251.2</v>
      </c>
      <c r="P13" s="2">
        <f t="shared" si="7"/>
        <v>18751.75</v>
      </c>
      <c r="Q13" s="2">
        <v>102854</v>
      </c>
    </row>
    <row r="14" spans="1:17" x14ac:dyDescent="0.25">
      <c r="A14" s="1" t="s">
        <v>12</v>
      </c>
      <c r="B14" s="1">
        <v>20</v>
      </c>
      <c r="C14" s="2">
        <v>1000000</v>
      </c>
      <c r="D14" s="2">
        <f t="shared" si="0"/>
        <v>666666.66666666674</v>
      </c>
      <c r="E14" s="2">
        <f t="shared" si="1"/>
        <v>33333.333333333336</v>
      </c>
      <c r="F14" s="2">
        <f t="shared" si="2"/>
        <v>4166.666666666667</v>
      </c>
      <c r="G14" s="1">
        <v>3</v>
      </c>
      <c r="H14" s="1">
        <v>4</v>
      </c>
      <c r="I14" s="1">
        <v>6</v>
      </c>
      <c r="J14" s="1">
        <v>2</v>
      </c>
      <c r="K14" s="1">
        <v>4</v>
      </c>
      <c r="L14" s="2">
        <f t="shared" si="3"/>
        <v>12500.300000000003</v>
      </c>
      <c r="M14" s="2">
        <f t="shared" si="4"/>
        <v>16667.466666666667</v>
      </c>
      <c r="N14" s="2">
        <f t="shared" si="5"/>
        <v>25001.800000000003</v>
      </c>
      <c r="O14" s="2">
        <f t="shared" si="6"/>
        <v>8334.1333333333332</v>
      </c>
      <c r="P14" s="2">
        <f t="shared" si="7"/>
        <v>16668.066666666669</v>
      </c>
      <c r="Q14" s="2">
        <v>102854</v>
      </c>
    </row>
    <row r="15" spans="1:17" x14ac:dyDescent="0.25">
      <c r="A15" s="1" t="s">
        <v>13</v>
      </c>
      <c r="B15" s="1">
        <v>12</v>
      </c>
      <c r="C15" s="2">
        <v>1600000</v>
      </c>
      <c r="D15" s="2">
        <f t="shared" si="0"/>
        <v>640000</v>
      </c>
      <c r="E15" s="2">
        <f t="shared" si="1"/>
        <v>53333.333333333336</v>
      </c>
      <c r="F15" s="2">
        <f t="shared" si="2"/>
        <v>6666.666666666667</v>
      </c>
      <c r="G15" s="1">
        <v>5</v>
      </c>
      <c r="H15" s="1">
        <v>8</v>
      </c>
      <c r="I15" s="1">
        <v>5</v>
      </c>
      <c r="J15" s="1">
        <v>1</v>
      </c>
      <c r="K15" s="1">
        <v>5</v>
      </c>
      <c r="L15" s="2">
        <f t="shared" si="3"/>
        <v>33333.833333333336</v>
      </c>
      <c r="M15" s="2">
        <f t="shared" si="4"/>
        <v>53334.933333333334</v>
      </c>
      <c r="N15" s="2">
        <f t="shared" si="5"/>
        <v>33334.833333333336</v>
      </c>
      <c r="O15" s="2">
        <f t="shared" si="6"/>
        <v>6667.0666666666666</v>
      </c>
      <c r="P15" s="2">
        <f t="shared" si="7"/>
        <v>33335.083333333336</v>
      </c>
      <c r="Q15" s="2">
        <v>102854</v>
      </c>
    </row>
    <row r="16" spans="1:17" x14ac:dyDescent="0.25">
      <c r="A16" s="1" t="s">
        <v>14</v>
      </c>
      <c r="B16" s="1">
        <v>10</v>
      </c>
      <c r="C16" s="2">
        <v>2600000</v>
      </c>
      <c r="D16" s="2">
        <f t="shared" si="0"/>
        <v>866666.66666666674</v>
      </c>
      <c r="E16" s="2">
        <f t="shared" si="1"/>
        <v>86666.666666666672</v>
      </c>
      <c r="F16" s="2">
        <f t="shared" si="2"/>
        <v>10833.333333333334</v>
      </c>
      <c r="G16" s="1">
        <v>4</v>
      </c>
      <c r="H16" s="1">
        <v>9</v>
      </c>
      <c r="I16" s="1">
        <v>5</v>
      </c>
      <c r="J16" s="1">
        <v>2</v>
      </c>
      <c r="K16" s="1">
        <v>3</v>
      </c>
      <c r="L16" s="2">
        <f t="shared" si="3"/>
        <v>43333.733333333337</v>
      </c>
      <c r="M16" s="2">
        <f t="shared" si="4"/>
        <v>97501.800000000017</v>
      </c>
      <c r="N16" s="2">
        <f t="shared" si="5"/>
        <v>54168.166666666664</v>
      </c>
      <c r="O16" s="2">
        <f t="shared" si="6"/>
        <v>21667.466666666667</v>
      </c>
      <c r="P16" s="2">
        <f t="shared" si="7"/>
        <v>32501.050000000003</v>
      </c>
      <c r="Q16" s="2">
        <v>102854</v>
      </c>
    </row>
    <row r="18" spans="1:9" ht="16.5" x14ac:dyDescent="0.3">
      <c r="A18" s="8" t="s">
        <v>29</v>
      </c>
      <c r="B18" s="8" t="s">
        <v>31</v>
      </c>
      <c r="C18" s="8" t="s">
        <v>33</v>
      </c>
      <c r="D18" s="8" t="s">
        <v>34</v>
      </c>
      <c r="E18" s="8" t="s">
        <v>35</v>
      </c>
      <c r="F18" s="8" t="s">
        <v>36</v>
      </c>
    </row>
    <row r="19" spans="1:9" x14ac:dyDescent="0.25">
      <c r="A19" s="1" t="s">
        <v>5</v>
      </c>
      <c r="B19" s="2">
        <f>SUM(Q5,D5,L5,M5,N5,O5,P5)</f>
        <v>2719526.1166666676</v>
      </c>
      <c r="C19" s="2">
        <f>D5*4%</f>
        <v>90666.666666666686</v>
      </c>
      <c r="D19" s="2">
        <f>D5*4%</f>
        <v>90666.666666666686</v>
      </c>
      <c r="E19" s="2">
        <f>C19+D19</f>
        <v>181333.33333333337</v>
      </c>
      <c r="F19" s="2">
        <f>B19+E19</f>
        <v>2900859.4500000011</v>
      </c>
    </row>
    <row r="20" spans="1:9" x14ac:dyDescent="0.25">
      <c r="A20" s="1" t="s">
        <v>6</v>
      </c>
      <c r="B20" s="2">
        <f t="shared" ref="B20:B29" si="8">SUM(Q6,D6,L6,M6,N6,O6,P6)</f>
        <v>3205359.6999999997</v>
      </c>
      <c r="C20" s="2">
        <f t="shared" ref="C20:C29" si="9">D6*4%</f>
        <v>113333.33333333333</v>
      </c>
      <c r="D20" s="2">
        <f t="shared" ref="D20:D29" si="10">D6*4%</f>
        <v>113333.33333333333</v>
      </c>
      <c r="E20" s="2">
        <f t="shared" ref="E20:E29" si="11">C20+D20</f>
        <v>226666.66666666666</v>
      </c>
      <c r="F20" s="2">
        <f t="shared" ref="F20:F29" si="12">B20+E20</f>
        <v>3432026.3666666662</v>
      </c>
    </row>
    <row r="21" spans="1:9" x14ac:dyDescent="0.25">
      <c r="A21" s="1" t="s">
        <v>8</v>
      </c>
      <c r="B21" s="2">
        <f t="shared" si="8"/>
        <v>672858.79999999993</v>
      </c>
      <c r="C21" s="2">
        <f t="shared" si="9"/>
        <v>19200</v>
      </c>
      <c r="D21" s="2">
        <f t="shared" si="10"/>
        <v>19200</v>
      </c>
      <c r="E21" s="2">
        <f t="shared" si="11"/>
        <v>38400</v>
      </c>
      <c r="F21" s="2">
        <f t="shared" si="12"/>
        <v>711258.79999999993</v>
      </c>
    </row>
    <row r="22" spans="1:9" x14ac:dyDescent="0.25">
      <c r="A22" s="1" t="s">
        <v>9</v>
      </c>
      <c r="B22" s="2">
        <f t="shared" si="8"/>
        <v>927859.49999999988</v>
      </c>
      <c r="C22" s="2">
        <f t="shared" si="9"/>
        <v>29333.333333333332</v>
      </c>
      <c r="D22" s="2">
        <f t="shared" si="10"/>
        <v>29333.333333333332</v>
      </c>
      <c r="E22" s="2">
        <f t="shared" si="11"/>
        <v>58666.666666666664</v>
      </c>
      <c r="F22" s="2">
        <f t="shared" si="12"/>
        <v>986526.16666666651</v>
      </c>
    </row>
    <row r="23" spans="1:9" x14ac:dyDescent="0.25">
      <c r="A23" s="1" t="s">
        <v>9</v>
      </c>
      <c r="B23" s="2">
        <f t="shared" si="8"/>
        <v>684943.28333333321</v>
      </c>
      <c r="C23" s="2">
        <f t="shared" si="9"/>
        <v>19066.666666666664</v>
      </c>
      <c r="D23" s="2">
        <f t="shared" si="10"/>
        <v>19066.666666666664</v>
      </c>
      <c r="E23" s="2">
        <f t="shared" si="11"/>
        <v>38133.333333333328</v>
      </c>
      <c r="F23" s="2">
        <f t="shared" si="12"/>
        <v>723076.61666666658</v>
      </c>
      <c r="H23" s="9" t="s">
        <v>79</v>
      </c>
    </row>
    <row r="24" spans="1:9" x14ac:dyDescent="0.25">
      <c r="A24" s="1" t="s">
        <v>10</v>
      </c>
      <c r="B24" s="2">
        <f t="shared" si="8"/>
        <v>902858.39999999991</v>
      </c>
      <c r="C24" s="2">
        <f t="shared" si="9"/>
        <v>28000</v>
      </c>
      <c r="D24" s="2">
        <f t="shared" si="10"/>
        <v>28000</v>
      </c>
      <c r="E24" s="2">
        <f t="shared" si="11"/>
        <v>56000</v>
      </c>
      <c r="F24" s="2">
        <f t="shared" si="12"/>
        <v>958858.39999999991</v>
      </c>
    </row>
    <row r="25" spans="1:9" x14ac:dyDescent="0.25">
      <c r="A25" s="1" t="s">
        <v>11</v>
      </c>
      <c r="B25" s="2">
        <f t="shared" si="8"/>
        <v>1552858.25</v>
      </c>
      <c r="C25" s="2">
        <f t="shared" si="9"/>
        <v>54000</v>
      </c>
      <c r="D25" s="2">
        <f t="shared" si="10"/>
        <v>54000</v>
      </c>
      <c r="E25" s="2">
        <f t="shared" si="11"/>
        <v>108000</v>
      </c>
      <c r="F25" s="2">
        <f t="shared" si="12"/>
        <v>1660858.25</v>
      </c>
    </row>
    <row r="26" spans="1:9" x14ac:dyDescent="0.25">
      <c r="A26" s="1" t="s">
        <v>11</v>
      </c>
      <c r="B26" s="2">
        <f t="shared" si="8"/>
        <v>924109.2</v>
      </c>
      <c r="C26" s="2">
        <f t="shared" si="9"/>
        <v>30000</v>
      </c>
      <c r="D26" s="2">
        <f t="shared" si="10"/>
        <v>30000</v>
      </c>
      <c r="E26" s="2">
        <f t="shared" si="11"/>
        <v>60000</v>
      </c>
      <c r="F26" s="2">
        <f t="shared" si="12"/>
        <v>984109.2</v>
      </c>
      <c r="H26" s="19" t="s">
        <v>80</v>
      </c>
      <c r="I26" s="19" t="s">
        <v>81</v>
      </c>
    </row>
    <row r="27" spans="1:9" x14ac:dyDescent="0.25">
      <c r="A27" s="1" t="s">
        <v>12</v>
      </c>
      <c r="B27" s="2">
        <f t="shared" si="8"/>
        <v>905359.64999999991</v>
      </c>
      <c r="C27" s="2">
        <f t="shared" si="9"/>
        <v>28800</v>
      </c>
      <c r="D27" s="2">
        <f t="shared" si="10"/>
        <v>28800</v>
      </c>
      <c r="E27" s="2">
        <f t="shared" si="11"/>
        <v>57600</v>
      </c>
      <c r="F27" s="2">
        <f t="shared" si="12"/>
        <v>962959.64999999991</v>
      </c>
    </row>
    <row r="28" spans="1:9" x14ac:dyDescent="0.25">
      <c r="A28" s="1" t="s">
        <v>13</v>
      </c>
      <c r="B28" s="2">
        <f t="shared" si="8"/>
        <v>848692.43333333347</v>
      </c>
      <c r="C28" s="2">
        <f t="shared" si="9"/>
        <v>26666.666666666672</v>
      </c>
      <c r="D28" s="2">
        <f t="shared" si="10"/>
        <v>26666.666666666672</v>
      </c>
      <c r="E28" s="2">
        <f t="shared" si="11"/>
        <v>53333.333333333343</v>
      </c>
      <c r="F28" s="2">
        <f t="shared" si="12"/>
        <v>902025.76666666684</v>
      </c>
    </row>
    <row r="29" spans="1:9" x14ac:dyDescent="0.25">
      <c r="A29" s="1" t="s">
        <v>30</v>
      </c>
      <c r="B29" s="2">
        <f t="shared" si="8"/>
        <v>902859.75000000012</v>
      </c>
      <c r="C29" s="2">
        <f t="shared" si="9"/>
        <v>25600</v>
      </c>
      <c r="D29" s="2">
        <f t="shared" si="10"/>
        <v>25600</v>
      </c>
      <c r="E29" s="2">
        <f t="shared" si="11"/>
        <v>51200</v>
      </c>
      <c r="F29" s="2">
        <f t="shared" si="12"/>
        <v>954059.75000000012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I6" sqref="I6:J6"/>
    </sheetView>
  </sheetViews>
  <sheetFormatPr baseColWidth="10" defaultColWidth="9.140625" defaultRowHeight="15" x14ac:dyDescent="0.25"/>
  <cols>
    <col min="1" max="1" width="13.42578125" customWidth="1"/>
    <col min="2" max="2" width="12.28515625" customWidth="1"/>
    <col min="3" max="3" width="12.140625" customWidth="1"/>
    <col min="4" max="4" width="12" customWidth="1"/>
    <col min="5" max="5" width="11.7109375" customWidth="1"/>
    <col min="9" max="9" width="13.85546875" customWidth="1"/>
    <col min="10" max="10" width="15.140625" customWidth="1"/>
  </cols>
  <sheetData>
    <row r="2" spans="1:10" x14ac:dyDescent="0.25">
      <c r="A2" s="11" t="s">
        <v>47</v>
      </c>
    </row>
    <row r="4" spans="1:10" x14ac:dyDescent="0.25">
      <c r="A4" s="9" t="s">
        <v>37</v>
      </c>
      <c r="B4" s="9" t="s">
        <v>38</v>
      </c>
      <c r="C4" s="9" t="s">
        <v>39</v>
      </c>
      <c r="D4" s="9" t="s">
        <v>40</v>
      </c>
      <c r="E4" s="9" t="s">
        <v>41</v>
      </c>
      <c r="F4" s="9" t="s">
        <v>42</v>
      </c>
      <c r="G4" s="9" t="s">
        <v>43</v>
      </c>
    </row>
    <row r="5" spans="1:10" x14ac:dyDescent="0.25">
      <c r="A5" s="10" t="s">
        <v>44</v>
      </c>
      <c r="B5" s="10">
        <v>3</v>
      </c>
      <c r="C5" s="10">
        <v>2</v>
      </c>
      <c r="D5" s="10">
        <v>2</v>
      </c>
      <c r="E5" s="10">
        <v>5</v>
      </c>
      <c r="F5" s="1">
        <f>AVERAGE(B5:E5)</f>
        <v>3</v>
      </c>
      <c r="G5" s="1" t="str">
        <f>IF(F5&gt;3,"APROBO","REPROBO")</f>
        <v>REPROBO</v>
      </c>
    </row>
    <row r="6" spans="1:10" x14ac:dyDescent="0.25">
      <c r="A6" s="10" t="s">
        <v>45</v>
      </c>
      <c r="B6" s="10">
        <v>4</v>
      </c>
      <c r="C6" s="10">
        <v>3</v>
      </c>
      <c r="D6" s="10">
        <v>3</v>
      </c>
      <c r="E6" s="10">
        <v>5</v>
      </c>
      <c r="F6" s="1">
        <f t="shared" ref="F6:F7" si="0">AVERAGE(B6:E6)</f>
        <v>3.75</v>
      </c>
      <c r="G6" s="1" t="str">
        <f>IF(F6&gt;3,"APROBO","REPROBO")</f>
        <v>APROBO</v>
      </c>
      <c r="I6" s="9" t="s">
        <v>80</v>
      </c>
      <c r="J6" s="9" t="s">
        <v>81</v>
      </c>
    </row>
    <row r="7" spans="1:10" x14ac:dyDescent="0.25">
      <c r="A7" s="10" t="s">
        <v>46</v>
      </c>
      <c r="B7" s="10">
        <v>2</v>
      </c>
      <c r="C7" s="10">
        <v>4</v>
      </c>
      <c r="D7" s="10">
        <v>3</v>
      </c>
      <c r="E7" s="10">
        <v>5</v>
      </c>
      <c r="F7" s="1">
        <f t="shared" si="0"/>
        <v>3.5</v>
      </c>
      <c r="G7" s="1" t="str">
        <f>IF(F7&gt;3,"APROBO","REPROBO")</f>
        <v>APROBO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K12" sqref="K12"/>
    </sheetView>
  </sheetViews>
  <sheetFormatPr baseColWidth="10" defaultColWidth="9.140625" defaultRowHeight="15" x14ac:dyDescent="0.25"/>
  <cols>
    <col min="1" max="1" width="13.85546875" bestFit="1" customWidth="1"/>
    <col min="2" max="2" width="17.5703125" customWidth="1"/>
    <col min="3" max="3" width="14" customWidth="1"/>
    <col min="4" max="4" width="17.85546875" customWidth="1"/>
    <col min="5" max="5" width="14.42578125" customWidth="1"/>
    <col min="9" max="9" width="11.140625" customWidth="1"/>
  </cols>
  <sheetData>
    <row r="2" spans="1:9" x14ac:dyDescent="0.25">
      <c r="A2" s="11" t="s">
        <v>48</v>
      </c>
    </row>
    <row r="5" spans="1:9" x14ac:dyDescent="0.25">
      <c r="A5" s="20" t="s">
        <v>49</v>
      </c>
      <c r="B5" s="21"/>
      <c r="C5" s="22"/>
      <c r="D5" s="1" t="s">
        <v>50</v>
      </c>
      <c r="E5" s="1">
        <v>123</v>
      </c>
    </row>
    <row r="6" spans="1:9" x14ac:dyDescent="0.25">
      <c r="A6" s="23"/>
      <c r="B6" s="24"/>
      <c r="C6" s="25"/>
      <c r="D6" s="1" t="s">
        <v>51</v>
      </c>
      <c r="E6" s="12">
        <v>43975</v>
      </c>
    </row>
    <row r="7" spans="1:9" x14ac:dyDescent="0.25">
      <c r="A7" s="23"/>
      <c r="B7" s="24"/>
      <c r="C7" s="25"/>
      <c r="D7" s="1" t="s">
        <v>52</v>
      </c>
      <c r="E7" s="1" t="s">
        <v>53</v>
      </c>
    </row>
    <row r="8" spans="1:9" x14ac:dyDescent="0.25">
      <c r="A8" s="23"/>
      <c r="B8" s="24"/>
      <c r="C8" s="25"/>
      <c r="D8" s="1" t="s">
        <v>54</v>
      </c>
      <c r="E8" s="13">
        <v>0.3</v>
      </c>
    </row>
    <row r="9" spans="1:9" x14ac:dyDescent="0.25">
      <c r="A9" s="26"/>
      <c r="B9" s="27"/>
      <c r="C9" s="28"/>
      <c r="D9" s="1" t="s">
        <v>55</v>
      </c>
      <c r="E9" s="1">
        <v>223</v>
      </c>
    </row>
    <row r="10" spans="1:9" x14ac:dyDescent="0.25">
      <c r="A10" s="29"/>
      <c r="B10" s="30"/>
      <c r="C10" s="30"/>
      <c r="D10" s="30"/>
      <c r="E10" s="31"/>
    </row>
    <row r="11" spans="1:9" x14ac:dyDescent="0.25">
      <c r="A11" s="14" t="s">
        <v>56</v>
      </c>
      <c r="B11" s="14" t="s">
        <v>57</v>
      </c>
      <c r="C11" s="14" t="s">
        <v>58</v>
      </c>
      <c r="D11" s="14" t="s">
        <v>59</v>
      </c>
      <c r="E11" s="14" t="s">
        <v>60</v>
      </c>
      <c r="G11" s="14" t="s">
        <v>82</v>
      </c>
      <c r="H11" s="14"/>
      <c r="I11" s="14"/>
    </row>
    <row r="12" spans="1:9" x14ac:dyDescent="0.25">
      <c r="A12" s="1">
        <v>12312</v>
      </c>
      <c r="B12" s="1" t="s">
        <v>61</v>
      </c>
      <c r="C12" s="1">
        <v>2</v>
      </c>
      <c r="D12" s="2">
        <v>1800000</v>
      </c>
      <c r="E12" s="2">
        <f>D12*C12</f>
        <v>3600000</v>
      </c>
    </row>
    <row r="13" spans="1:9" x14ac:dyDescent="0.25">
      <c r="A13" s="1">
        <v>21312</v>
      </c>
      <c r="B13" s="1" t="s">
        <v>62</v>
      </c>
      <c r="C13" s="1">
        <v>1</v>
      </c>
      <c r="D13" s="2">
        <v>1450000</v>
      </c>
      <c r="E13" s="2">
        <f t="shared" ref="E13:E15" si="0">D13*C13</f>
        <v>1450000</v>
      </c>
    </row>
    <row r="14" spans="1:9" x14ac:dyDescent="0.25">
      <c r="A14" s="1">
        <v>21321</v>
      </c>
      <c r="B14" s="1" t="s">
        <v>63</v>
      </c>
      <c r="C14" s="1">
        <v>1</v>
      </c>
      <c r="D14" s="2">
        <v>850000</v>
      </c>
      <c r="E14" s="2">
        <f t="shared" si="0"/>
        <v>850000</v>
      </c>
    </row>
    <row r="15" spans="1:9" x14ac:dyDescent="0.25">
      <c r="A15" s="1">
        <v>4324</v>
      </c>
      <c r="B15" s="1" t="s">
        <v>64</v>
      </c>
      <c r="C15" s="1">
        <v>2</v>
      </c>
      <c r="D15" s="2">
        <v>389000</v>
      </c>
      <c r="E15" s="2">
        <f t="shared" si="0"/>
        <v>778000</v>
      </c>
    </row>
    <row r="16" spans="1:9" x14ac:dyDescent="0.25">
      <c r="D16" s="1" t="s">
        <v>65</v>
      </c>
      <c r="E16" s="2">
        <f>SUM(E12:E15)</f>
        <v>6678000</v>
      </c>
    </row>
    <row r="17" spans="4:5" x14ac:dyDescent="0.25">
      <c r="D17" s="1" t="s">
        <v>66</v>
      </c>
      <c r="E17" s="2">
        <f>E16*20%</f>
        <v>1335600</v>
      </c>
    </row>
    <row r="18" spans="4:5" x14ac:dyDescent="0.25">
      <c r="D18" s="1" t="s">
        <v>67</v>
      </c>
      <c r="E18" s="2">
        <f>IF(E7="tarjeta éxito",E8*E16,0)</f>
        <v>2003400</v>
      </c>
    </row>
    <row r="19" spans="4:5" x14ac:dyDescent="0.25">
      <c r="D19" s="1" t="s">
        <v>68</v>
      </c>
      <c r="E19" s="2">
        <f>(E16+E17)-E18</f>
        <v>6010200</v>
      </c>
    </row>
  </sheetData>
  <mergeCells count="2">
    <mergeCell ref="A5:C9"/>
    <mergeCell ref="A10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D19" sqref="D19"/>
    </sheetView>
  </sheetViews>
  <sheetFormatPr baseColWidth="10" defaultRowHeight="15" x14ac:dyDescent="0.25"/>
  <cols>
    <col min="1" max="1" width="18.42578125" customWidth="1"/>
    <col min="2" max="2" width="16.140625" customWidth="1"/>
    <col min="3" max="4" width="16.28515625" customWidth="1"/>
  </cols>
  <sheetData>
    <row r="2" spans="1:4" x14ac:dyDescent="0.25">
      <c r="A2" s="9" t="s">
        <v>69</v>
      </c>
    </row>
    <row r="4" spans="1:4" ht="18.75" x14ac:dyDescent="0.4">
      <c r="A4" s="15" t="s">
        <v>70</v>
      </c>
      <c r="B4" s="15" t="s">
        <v>1</v>
      </c>
      <c r="C4" s="15" t="s">
        <v>2</v>
      </c>
      <c r="D4" s="15" t="s">
        <v>71</v>
      </c>
    </row>
    <row r="5" spans="1:4" ht="18.75" x14ac:dyDescent="0.4">
      <c r="A5" s="16" t="s">
        <v>72</v>
      </c>
      <c r="B5" s="16">
        <v>27</v>
      </c>
      <c r="C5" s="16">
        <v>1500000</v>
      </c>
      <c r="D5" s="17">
        <f>C5/30*B5</f>
        <v>1350000</v>
      </c>
    </row>
    <row r="6" spans="1:4" ht="18.75" x14ac:dyDescent="0.4">
      <c r="A6" s="16" t="s">
        <v>73</v>
      </c>
      <c r="B6" s="16">
        <v>20</v>
      </c>
      <c r="C6" s="16">
        <v>1300000</v>
      </c>
      <c r="D6" s="17">
        <f>C6/30*B6</f>
        <v>866666.66666666674</v>
      </c>
    </row>
    <row r="7" spans="1:4" ht="18.75" x14ac:dyDescent="0.4">
      <c r="A7" s="16" t="s">
        <v>74</v>
      </c>
      <c r="B7" s="16">
        <v>26</v>
      </c>
      <c r="C7" s="16">
        <v>1100000</v>
      </c>
      <c r="D7" s="17">
        <f t="shared" ref="D7:D11" si="0">C7/30*B7</f>
        <v>953333.33333333326</v>
      </c>
    </row>
    <row r="8" spans="1:4" ht="18.75" x14ac:dyDescent="0.4">
      <c r="A8" s="16" t="s">
        <v>75</v>
      </c>
      <c r="B8" s="16">
        <v>15</v>
      </c>
      <c r="C8" s="16">
        <v>2000000</v>
      </c>
      <c r="D8" s="17">
        <f t="shared" si="0"/>
        <v>1000000.0000000001</v>
      </c>
    </row>
    <row r="9" spans="1:4" ht="18.75" x14ac:dyDescent="0.4">
      <c r="A9" s="16" t="s">
        <v>76</v>
      </c>
      <c r="B9" s="16">
        <v>29</v>
      </c>
      <c r="C9" s="16">
        <v>2500000</v>
      </c>
      <c r="D9" s="17">
        <f t="shared" si="0"/>
        <v>2416666.6666666665</v>
      </c>
    </row>
    <row r="10" spans="1:4" ht="18.75" x14ac:dyDescent="0.4">
      <c r="A10" s="18" t="s">
        <v>77</v>
      </c>
      <c r="B10" s="18">
        <v>23</v>
      </c>
      <c r="C10" s="18">
        <v>1500000</v>
      </c>
      <c r="D10" s="17">
        <f t="shared" si="0"/>
        <v>1150000</v>
      </c>
    </row>
    <row r="11" spans="1:4" ht="18.75" x14ac:dyDescent="0.4">
      <c r="A11" s="18" t="s">
        <v>78</v>
      </c>
      <c r="B11" s="18">
        <v>12</v>
      </c>
      <c r="C11" s="18">
        <v>1232132</v>
      </c>
      <c r="D11" s="17">
        <f t="shared" si="0"/>
        <v>492852.8</v>
      </c>
    </row>
    <row r="15" spans="1:4" x14ac:dyDescent="0.25">
      <c r="B15" s="14" t="s">
        <v>80</v>
      </c>
      <c r="C15" s="14" t="s">
        <v>81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sheet4!A5:A5</xm:f>
              <xm:sqref>D5</xm:sqref>
            </x14:sparkline>
            <x14:sparkline>
              <xm:f>sheet4!A6:A6</xm:f>
              <xm:sqref>D6</xm:sqref>
            </x14:sparkline>
            <x14:sparkline>
              <xm:f>sheet4!A7:A7</xm:f>
              <xm:sqref>D7</xm:sqref>
            </x14:sparkline>
            <x14:sparkline>
              <xm:f>sheet4!A8:A8</xm:f>
              <xm:sqref>D8</xm:sqref>
            </x14:sparkline>
            <x14:sparkline>
              <xm:f>sheet4!A9:A9</xm:f>
              <xm:sqref>D9</xm:sqref>
            </x14:sparkline>
            <x14:sparkline>
              <xm:f>sheet4!A10:A10</xm:f>
              <xm:sqref>D10</xm:sqref>
            </x14:sparkline>
            <x14:sparkline>
              <xm:f>sheet4!A11:A11</xm:f>
              <xm:sqref>D11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2020-05-22T04:06:42Z</dcterms:created>
  <dcterms:modified xsi:type="dcterms:W3CDTF">2020-05-26T03:49:35Z</dcterms:modified>
</cp:coreProperties>
</file>