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3"/>
  </bookViews>
  <sheets>
    <sheet name="Hoja1" sheetId="1" r:id="rId1"/>
    <sheet name="Hoja2" sheetId="2" r:id="rId2"/>
    <sheet name="Hoja3" sheetId="3" r:id="rId3"/>
    <sheet name="Hoja4" sheetId="4" r:id="rId4"/>
  </sheets>
  <calcPr calcId="145621"/>
  <fileRecoveryPr repairLoad="1"/>
</workbook>
</file>

<file path=xl/calcChain.xml><?xml version="1.0" encoding="utf-8"?>
<calcChain xmlns="http://schemas.openxmlformats.org/spreadsheetml/2006/main">
  <c r="M24" i="4" l="1"/>
  <c r="H24" i="4"/>
  <c r="D24" i="4"/>
  <c r="C24" i="4"/>
  <c r="E24" i="4" s="1"/>
  <c r="M23" i="4"/>
  <c r="H23" i="4"/>
  <c r="D23" i="4"/>
  <c r="C23" i="4"/>
  <c r="E23" i="4" s="1"/>
  <c r="M22" i="4"/>
  <c r="H22" i="4"/>
  <c r="D22" i="4"/>
  <c r="C22" i="4"/>
  <c r="E22" i="4" s="1"/>
  <c r="M21" i="4"/>
  <c r="H21" i="4"/>
  <c r="D21" i="4"/>
  <c r="C21" i="4"/>
  <c r="E21" i="4" s="1"/>
  <c r="M20" i="4"/>
  <c r="H20" i="4"/>
  <c r="D20" i="4"/>
  <c r="C20" i="4"/>
  <c r="E20" i="4" s="1"/>
  <c r="M19" i="4"/>
  <c r="H19" i="4"/>
  <c r="D19" i="4"/>
  <c r="C19" i="4"/>
  <c r="E19" i="4" s="1"/>
  <c r="M18" i="4"/>
  <c r="H18" i="4"/>
  <c r="D18" i="4"/>
  <c r="C18" i="4"/>
  <c r="E18" i="4" s="1"/>
  <c r="M17" i="4"/>
  <c r="H17" i="4"/>
  <c r="D17" i="4"/>
  <c r="C17" i="4"/>
  <c r="E17" i="4" s="1"/>
  <c r="M16" i="4"/>
  <c r="H16" i="4"/>
  <c r="D16" i="4"/>
  <c r="C16" i="4"/>
  <c r="E16" i="4" s="1"/>
  <c r="M15" i="4"/>
  <c r="H15" i="4"/>
  <c r="D15" i="4"/>
  <c r="C15" i="4"/>
  <c r="E15" i="4" s="1"/>
  <c r="M14" i="4"/>
  <c r="H14" i="4"/>
  <c r="D14" i="4"/>
  <c r="C14" i="4"/>
  <c r="E14" i="4" s="1"/>
  <c r="M13" i="4"/>
  <c r="H13" i="4"/>
  <c r="D13" i="4"/>
  <c r="C13" i="4"/>
  <c r="E13" i="4" s="1"/>
  <c r="M12" i="4"/>
  <c r="H12" i="4"/>
  <c r="D12" i="4"/>
  <c r="C12" i="4"/>
  <c r="E12" i="4" s="1"/>
  <c r="M11" i="4"/>
  <c r="D11" i="4"/>
  <c r="C11" i="4"/>
  <c r="E11" i="4" s="1"/>
  <c r="M10" i="4"/>
  <c r="H10" i="4"/>
  <c r="D10" i="4"/>
  <c r="C10" i="4"/>
  <c r="E10" i="4" s="1"/>
  <c r="M9" i="4"/>
  <c r="H9" i="4"/>
  <c r="D9" i="4"/>
  <c r="C9" i="4"/>
  <c r="E9" i="4" s="1"/>
  <c r="M8" i="4"/>
  <c r="H8" i="4"/>
  <c r="D8" i="4"/>
  <c r="C8" i="4"/>
  <c r="E8" i="4" s="1"/>
  <c r="M7" i="4"/>
  <c r="H7" i="4"/>
  <c r="D7" i="4"/>
  <c r="C7" i="4"/>
  <c r="E7" i="4" s="1"/>
  <c r="M6" i="4"/>
  <c r="H6" i="4"/>
  <c r="D6" i="4"/>
  <c r="C6" i="4"/>
  <c r="E6" i="4" s="1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6" i="3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12" i="2"/>
  <c r="H13" i="2"/>
  <c r="H28" i="2"/>
  <c r="E20" i="1"/>
  <c r="E19" i="1"/>
  <c r="E18" i="1"/>
  <c r="E17" i="1"/>
  <c r="H7" i="1"/>
  <c r="H8" i="1"/>
  <c r="H9" i="1"/>
  <c r="H6" i="1"/>
  <c r="C7" i="1"/>
  <c r="C8" i="1"/>
  <c r="C9" i="1"/>
  <c r="C6" i="1"/>
</calcChain>
</file>

<file path=xl/sharedStrings.xml><?xml version="1.0" encoding="utf-8"?>
<sst xmlns="http://schemas.openxmlformats.org/spreadsheetml/2006/main" count="168" uniqueCount="131">
  <si>
    <t>nombre</t>
  </si>
  <si>
    <t>ciudad</t>
  </si>
  <si>
    <t>apto</t>
  </si>
  <si>
    <t>O</t>
  </si>
  <si>
    <t>angie</t>
  </si>
  <si>
    <t xml:space="preserve">nestor </t>
  </si>
  <si>
    <t xml:space="preserve">etilson </t>
  </si>
  <si>
    <t>camila</t>
  </si>
  <si>
    <t>san jose</t>
  </si>
  <si>
    <t>ternera</t>
  </si>
  <si>
    <t>chile</t>
  </si>
  <si>
    <t>bosque</t>
  </si>
  <si>
    <t>barrios</t>
  </si>
  <si>
    <t>Y</t>
  </si>
  <si>
    <t>estrato</t>
  </si>
  <si>
    <t>estratos beneficiados</t>
  </si>
  <si>
    <t>beneficiados</t>
  </si>
  <si>
    <t>O,Y</t>
  </si>
  <si>
    <t>CONCATENAR</t>
  </si>
  <si>
    <t>identificacion</t>
  </si>
  <si>
    <t>apellido</t>
  </si>
  <si>
    <t>cargo</t>
  </si>
  <si>
    <t>E-mail</t>
  </si>
  <si>
    <t>nestor</t>
  </si>
  <si>
    <t>juan</t>
  </si>
  <si>
    <t>oscar</t>
  </si>
  <si>
    <t>camilo</t>
  </si>
  <si>
    <t>figueroa</t>
  </si>
  <si>
    <t xml:space="preserve">alfredo </t>
  </si>
  <si>
    <t>juanita</t>
  </si>
  <si>
    <t>clara</t>
  </si>
  <si>
    <t>iliana</t>
  </si>
  <si>
    <t>alexander</t>
  </si>
  <si>
    <t>joanis</t>
  </si>
  <si>
    <t>jhonatan</t>
  </si>
  <si>
    <t>ramiro</t>
  </si>
  <si>
    <t>jose</t>
  </si>
  <si>
    <t>urueta</t>
  </si>
  <si>
    <t>orozco</t>
  </si>
  <si>
    <t>ramirez</t>
  </si>
  <si>
    <t>concepcion</t>
  </si>
  <si>
    <t>jimenez</t>
  </si>
  <si>
    <t xml:space="preserve">torres </t>
  </si>
  <si>
    <t>mariota</t>
  </si>
  <si>
    <t>medina</t>
  </si>
  <si>
    <t>correa</t>
  </si>
  <si>
    <t>chamorro</t>
  </si>
  <si>
    <t>salazar</t>
  </si>
  <si>
    <t>ospino</t>
  </si>
  <si>
    <t>gerente</t>
  </si>
  <si>
    <t>administrador</t>
  </si>
  <si>
    <t>vigilante</t>
  </si>
  <si>
    <t>mensajeria</t>
  </si>
  <si>
    <t>asesora</t>
  </si>
  <si>
    <t>cajero</t>
  </si>
  <si>
    <t>fiscal</t>
  </si>
  <si>
    <t>oficios varios</t>
  </si>
  <si>
    <t>modelo</t>
  </si>
  <si>
    <t>jasdns1@saidh2</t>
  </si>
  <si>
    <t>jasdns1@saidh3</t>
  </si>
  <si>
    <t>jasdns1@saidh4</t>
  </si>
  <si>
    <t>jasdns1@saidh5</t>
  </si>
  <si>
    <t>jasdns1@saidh6</t>
  </si>
  <si>
    <t>jasdns1@saidh7</t>
  </si>
  <si>
    <t>jasdns1@saidh8</t>
  </si>
  <si>
    <t>jasdns1@saidh9</t>
  </si>
  <si>
    <t>jasdns1@saidh10</t>
  </si>
  <si>
    <t>jasdns1@saidh11</t>
  </si>
  <si>
    <t>jasdns1@saidh12</t>
  </si>
  <si>
    <t>jasdns1@saidh13</t>
  </si>
  <si>
    <t>jasdns1@saidh14</t>
  </si>
  <si>
    <t>jasdns1@saidh15</t>
  </si>
  <si>
    <t>jasdns1@saidh16</t>
  </si>
  <si>
    <t xml:space="preserve"> </t>
  </si>
  <si>
    <t xml:space="preserve">  </t>
  </si>
  <si>
    <t>NESTOR DAVID URUETA ZABALA</t>
  </si>
  <si>
    <t>entregas los urueta</t>
  </si>
  <si>
    <t>id producto</t>
  </si>
  <si>
    <t>producto</t>
  </si>
  <si>
    <t>cantidad</t>
  </si>
  <si>
    <t>valor unitario</t>
  </si>
  <si>
    <t>valor total</t>
  </si>
  <si>
    <t>fecha maxima de entrega</t>
  </si>
  <si>
    <t>fecha de vencimiento</t>
  </si>
  <si>
    <t>dias restante</t>
  </si>
  <si>
    <t>PC ESCRITORIO</t>
  </si>
  <si>
    <t>PC PORTATIL</t>
  </si>
  <si>
    <t>IMPRESORA LG</t>
  </si>
  <si>
    <t>pc LG</t>
  </si>
  <si>
    <t>pc LENOVO</t>
  </si>
  <si>
    <t>CELULAR</t>
  </si>
  <si>
    <t>ABANICO</t>
  </si>
  <si>
    <t>LLAVERO</t>
  </si>
  <si>
    <t>ABANICO SAMURAI</t>
  </si>
  <si>
    <t>ULTRALINE ENERGY</t>
  </si>
  <si>
    <t>RAMITECH</t>
  </si>
  <si>
    <t>PARLANTE</t>
  </si>
  <si>
    <t>MOTOROLA</t>
  </si>
  <si>
    <t>SOSTENEDOR</t>
  </si>
  <si>
    <t>APKLINE</t>
  </si>
  <si>
    <t>FUNCION SI</t>
  </si>
  <si>
    <t>conpu working</t>
  </si>
  <si>
    <t>ENTRADAS</t>
  </si>
  <si>
    <t>SALIDAS</t>
  </si>
  <si>
    <t>CODIGO</t>
  </si>
  <si>
    <t>DESCRIPCION</t>
  </si>
  <si>
    <t>SALDO</t>
  </si>
  <si>
    <t>FECHA</t>
  </si>
  <si>
    <t>CANTIDAD</t>
  </si>
  <si>
    <t>COMPU-SAMSUNG</t>
  </si>
  <si>
    <t>COMPU-LG 28"</t>
  </si>
  <si>
    <t>LENOVO</t>
  </si>
  <si>
    <t>HP</t>
  </si>
  <si>
    <t>ACER</t>
  </si>
  <si>
    <t>APPLE</t>
  </si>
  <si>
    <t>TOSHIBA</t>
  </si>
  <si>
    <t>DELL</t>
  </si>
  <si>
    <t>ASUS</t>
  </si>
  <si>
    <t>GATEWAY</t>
  </si>
  <si>
    <t>SONY</t>
  </si>
  <si>
    <t>MSI</t>
  </si>
  <si>
    <t>VAIO</t>
  </si>
  <si>
    <t>ALIENWARE</t>
  </si>
  <si>
    <t>COMPAq</t>
  </si>
  <si>
    <t>PANASONIC</t>
  </si>
  <si>
    <t>IBM</t>
  </si>
  <si>
    <t>LANIX</t>
  </si>
  <si>
    <t>SIMPLETECH</t>
  </si>
  <si>
    <t>FUNCION BUSCARV</t>
  </si>
  <si>
    <t>O FUNCION CONSULTAV</t>
  </si>
  <si>
    <t>Y SUMAR.SI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</si>
</sst>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5" xfId="1" applyFill="1" applyBorder="1"/>
    <xf numFmtId="0" fontId="3" fillId="2" borderId="1" xfId="0" applyFont="1" applyFill="1" applyBorder="1"/>
    <xf numFmtId="0" fontId="0" fillId="0" borderId="6" xfId="0" applyFill="1" applyBorder="1"/>
    <xf numFmtId="0" fontId="1" fillId="0" borderId="1" xfId="0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1" fontId="3" fillId="0" borderId="1" xfId="0" applyNumberFormat="1" applyFont="1" applyBorder="1"/>
    <xf numFmtId="0" fontId="1" fillId="0" borderId="2" xfId="0" applyFont="1" applyBorder="1"/>
    <xf numFmtId="0" fontId="1" fillId="0" borderId="6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0" applyFont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4" xfId="0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11" xfId="0" applyNumberFormat="1" applyFont="1" applyBorder="1"/>
    <xf numFmtId="0" fontId="1" fillId="0" borderId="12" xfId="0" applyFont="1" applyBorder="1"/>
    <xf numFmtId="0" fontId="1" fillId="0" borderId="11" xfId="0" applyNumberFormat="1" applyFont="1" applyBorder="1"/>
    <xf numFmtId="0" fontId="1" fillId="0" borderId="1" xfId="0" applyNumberFormat="1" applyFont="1" applyBorder="1"/>
    <xf numFmtId="0" fontId="0" fillId="2" borderId="2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a1" displayName="Tabla1" ref="A5:E24" totalsRowShown="0" headerRowDxfId="25" dataDxfId="24" headerRowBorderDxfId="22" tableBorderDxfId="23" totalsRowBorderDxfId="21">
  <autoFilter ref="A5:E24"/>
  <tableColumns count="5">
    <tableColumn id="1" name="CODIGO" dataDxfId="20"/>
    <tableColumn id="2" name="DESCRIPCION" dataDxfId="19"/>
    <tableColumn id="3" name="ENTRADAS" dataDxfId="18">
      <calculatedColumnFormula>SUMIF(Tabla5[[#This Row],[CODIGO]],Tabla1[[#This Row],[CODIGO]],Tabla5[[#This Row],[CANTIDAD]])</calculatedColumnFormula>
    </tableColumn>
    <tableColumn id="4" name="SALIDAS" dataDxfId="17">
      <calculatedColumnFormula>SUMIF(Tabla6[[#This Row],[CODIGO]],Tabla1[[#This Row],[CODIGO]],Tabla6[[#This Row],[CANTIDAD]])</calculatedColumnFormula>
    </tableColumn>
    <tableColumn id="5" name="SALDO" dataDxfId="16">
      <calculatedColumnFormula>Tabla1[[#This Row],[ENTRADAS]]-Tabla1[[#This Row],[SALIDAS]]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G5:J24" totalsRowShown="0" headerRowDxfId="15" headerRowBorderDxfId="13" tableBorderDxfId="14" totalsRowBorderDxfId="12">
  <autoFilter ref="G5:J24"/>
  <tableColumns count="4">
    <tableColumn id="1" name="CODIGO" dataDxfId="11"/>
    <tableColumn id="2" name="DESCRIPCION" dataDxfId="10">
      <calculatedColumnFormula>VLOOKUP(Tabla5[[#This Row],[CODIGO]],[1]!Tabla1[#Data],2,FALSE)</calculatedColumnFormula>
    </tableColumn>
    <tableColumn id="3" name="FECHA" dataDxfId="9"/>
    <tableColumn id="4" name="CANTIDAD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L5:O24" totalsRowShown="0" headerRowDxfId="7" headerRowBorderDxfId="5" tableBorderDxfId="6" totalsRowBorderDxfId="4">
  <autoFilter ref="L5:O24"/>
  <tableColumns count="4">
    <tableColumn id="1" name="CODIGO" dataDxfId="3"/>
    <tableColumn id="2" name="DESCRIPCION" dataDxfId="2">
      <calculatedColumnFormula>VLOOKUP(Tabla6[[#This Row],[CODIGO]],Tabla1[],2,FALSE)</calculatedColumnFormula>
    </tableColumn>
    <tableColumn id="3" name="FECHA" dataDxfId="1"/>
    <tableColumn id="4" name="CANTIDA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jasdns1@saidh2" TargetMode="External"/><Relationship Id="rId1" Type="http://schemas.openxmlformats.org/officeDocument/2006/relationships/hyperlink" Target="mailto:jasdns1@saidh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workbookViewId="0">
      <selection activeCell="H17" sqref="H17"/>
    </sheetView>
  </sheetViews>
  <sheetFormatPr baseColWidth="10" defaultRowHeight="15" x14ac:dyDescent="0.25"/>
  <cols>
    <col min="3" max="3" width="11.85546875" bestFit="1" customWidth="1"/>
    <col min="5" max="5" width="12.140625" customWidth="1"/>
    <col min="11" max="11" width="19.5703125" customWidth="1"/>
  </cols>
  <sheetData>
    <row r="3" spans="1:11" x14ac:dyDescent="0.25">
      <c r="A3" s="12" t="s">
        <v>3</v>
      </c>
      <c r="B3" s="12"/>
      <c r="C3" s="12"/>
      <c r="F3" s="12" t="s">
        <v>13</v>
      </c>
      <c r="G3" s="12"/>
      <c r="H3" s="12"/>
      <c r="J3" s="2" t="s">
        <v>12</v>
      </c>
      <c r="K3" s="2" t="s">
        <v>15</v>
      </c>
    </row>
    <row r="4" spans="1:11" x14ac:dyDescent="0.25">
      <c r="J4" s="1" t="s">
        <v>8</v>
      </c>
      <c r="K4" s="1">
        <v>1</v>
      </c>
    </row>
    <row r="5" spans="1:11" x14ac:dyDescent="0.25">
      <c r="A5" s="2" t="s">
        <v>0</v>
      </c>
      <c r="B5" s="2" t="s">
        <v>1</v>
      </c>
      <c r="C5" s="2" t="s">
        <v>2</v>
      </c>
      <c r="F5" s="2" t="s">
        <v>0</v>
      </c>
      <c r="G5" s="2" t="s">
        <v>14</v>
      </c>
      <c r="H5" s="2" t="s">
        <v>2</v>
      </c>
      <c r="J5" s="1" t="s">
        <v>9</v>
      </c>
      <c r="K5" s="1">
        <v>2</v>
      </c>
    </row>
    <row r="6" spans="1:11" x14ac:dyDescent="0.25">
      <c r="A6" s="1" t="s">
        <v>4</v>
      </c>
      <c r="B6" s="1" t="s">
        <v>8</v>
      </c>
      <c r="C6" s="1" t="str">
        <f>IF(OR(B6="san jose",B6="ternera",B6="chile"),"es apto","no es apto")</f>
        <v>es apto</v>
      </c>
      <c r="F6" s="1" t="s">
        <v>4</v>
      </c>
      <c r="G6" s="1">
        <v>2</v>
      </c>
      <c r="H6" s="1" t="str">
        <f>IF(AND(G6&gt;=1,G6&lt;=3),"es apto","no es apto")</f>
        <v>es apto</v>
      </c>
      <c r="J6" s="1" t="s">
        <v>10</v>
      </c>
      <c r="K6" s="1">
        <v>3</v>
      </c>
    </row>
    <row r="7" spans="1:11" x14ac:dyDescent="0.25">
      <c r="A7" s="1" t="s">
        <v>5</v>
      </c>
      <c r="B7" s="1" t="s">
        <v>9</v>
      </c>
      <c r="C7" s="1" t="str">
        <f t="shared" ref="C7:C9" si="0">IF(OR(B7="san jose",B7="ternera",B7="chile"),"es apto","no es apto")</f>
        <v>es apto</v>
      </c>
      <c r="F7" s="1" t="s">
        <v>5</v>
      </c>
      <c r="G7" s="1">
        <v>3</v>
      </c>
      <c r="H7" s="1" t="str">
        <f t="shared" ref="H7:H9" si="1">IF(AND(G7&gt;=1,G7&lt;=3),"es apto","no es apto")</f>
        <v>es apto</v>
      </c>
    </row>
    <row r="8" spans="1:11" x14ac:dyDescent="0.25">
      <c r="A8" s="1" t="s">
        <v>6</v>
      </c>
      <c r="B8" s="1" t="s">
        <v>10</v>
      </c>
      <c r="C8" s="1" t="str">
        <f t="shared" si="0"/>
        <v>es apto</v>
      </c>
      <c r="F8" s="1" t="s">
        <v>6</v>
      </c>
      <c r="G8" s="1">
        <v>4</v>
      </c>
      <c r="H8" s="1" t="str">
        <f t="shared" si="1"/>
        <v>no es apto</v>
      </c>
    </row>
    <row r="9" spans="1:11" x14ac:dyDescent="0.25">
      <c r="A9" s="1" t="s">
        <v>7</v>
      </c>
      <c r="B9" s="1" t="s">
        <v>11</v>
      </c>
      <c r="C9" s="1" t="str">
        <f t="shared" si="0"/>
        <v>no es apto</v>
      </c>
      <c r="F9" s="1" t="s">
        <v>7</v>
      </c>
      <c r="G9" s="1">
        <v>5</v>
      </c>
      <c r="H9" s="1" t="str">
        <f t="shared" si="1"/>
        <v>no es apto</v>
      </c>
    </row>
    <row r="14" spans="1:11" x14ac:dyDescent="0.25">
      <c r="C14" s="13" t="s">
        <v>17</v>
      </c>
      <c r="D14" s="14"/>
      <c r="E14" s="15"/>
    </row>
    <row r="16" spans="1:11" x14ac:dyDescent="0.25">
      <c r="C16" s="2" t="s">
        <v>0</v>
      </c>
      <c r="D16" s="2"/>
      <c r="E16" s="2" t="s">
        <v>16</v>
      </c>
      <c r="H16" s="16" t="s">
        <v>75</v>
      </c>
      <c r="I16" s="16"/>
      <c r="J16" s="16"/>
    </row>
    <row r="17" spans="3:5" x14ac:dyDescent="0.25">
      <c r="C17" s="1" t="s">
        <v>4</v>
      </c>
      <c r="D17" s="1"/>
      <c r="E17" s="1" t="str">
        <f>IF(AND(C6="es apto",H6="es apto"),"beneficiado","no lo es")</f>
        <v>beneficiado</v>
      </c>
    </row>
    <row r="18" spans="3:5" x14ac:dyDescent="0.25">
      <c r="C18" s="1" t="s">
        <v>5</v>
      </c>
      <c r="D18" s="1"/>
      <c r="E18" s="1" t="str">
        <f>IF(AND(C7="es apto",H7="es apto"),"beneficiado","no lo es")</f>
        <v>beneficiado</v>
      </c>
    </row>
    <row r="19" spans="3:5" x14ac:dyDescent="0.25">
      <c r="C19" s="1" t="s">
        <v>6</v>
      </c>
      <c r="D19" s="1"/>
      <c r="E19" s="1" t="str">
        <f>IF(AND(C8="es apto",H8="es apto"),"beneficiado","no lo es")</f>
        <v>no lo es</v>
      </c>
    </row>
    <row r="20" spans="3:5" x14ac:dyDescent="0.25">
      <c r="C20" s="1" t="s">
        <v>7</v>
      </c>
      <c r="D20" s="1"/>
      <c r="E20" s="1" t="str">
        <f>IF(AND(C9="es apto",H9="es apto"),"beneficiado","no lo es")</f>
        <v>no lo es</v>
      </c>
    </row>
  </sheetData>
  <mergeCells count="4">
    <mergeCell ref="A3:C3"/>
    <mergeCell ref="F3:H3"/>
    <mergeCell ref="C14:E14"/>
    <mergeCell ref="H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F5" sqref="F5:G5"/>
    </sheetView>
  </sheetViews>
  <sheetFormatPr baseColWidth="10" defaultRowHeight="15" x14ac:dyDescent="0.25"/>
  <cols>
    <col min="1" max="1" width="13.85546875" customWidth="1"/>
    <col min="2" max="3" width="12.7109375" customWidth="1"/>
    <col min="4" max="4" width="13" customWidth="1"/>
    <col min="5" max="5" width="15.85546875" customWidth="1"/>
    <col min="8" max="8" width="47.5703125" bestFit="1" customWidth="1"/>
  </cols>
  <sheetData>
    <row r="1" spans="1:11" x14ac:dyDescent="0.25">
      <c r="B1" s="17" t="s">
        <v>18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</row>
    <row r="5" spans="1:11" x14ac:dyDescent="0.25">
      <c r="F5" s="16" t="s">
        <v>18</v>
      </c>
      <c r="G5" s="16"/>
    </row>
    <row r="7" spans="1:11" ht="15.75" x14ac:dyDescent="0.25">
      <c r="A7" s="4" t="s">
        <v>19</v>
      </c>
      <c r="B7" s="4" t="s">
        <v>0</v>
      </c>
      <c r="C7" s="4" t="s">
        <v>20</v>
      </c>
      <c r="D7" s="4" t="s">
        <v>21</v>
      </c>
      <c r="E7" s="4" t="s">
        <v>22</v>
      </c>
    </row>
    <row r="8" spans="1:11" x14ac:dyDescent="0.25">
      <c r="A8" s="1">
        <v>1007968677</v>
      </c>
      <c r="B8" s="1" t="s">
        <v>23</v>
      </c>
      <c r="C8" s="1" t="s">
        <v>37</v>
      </c>
      <c r="D8" s="1" t="s">
        <v>49</v>
      </c>
      <c r="E8" s="3" t="s">
        <v>58</v>
      </c>
      <c r="F8" s="5" t="s">
        <v>74</v>
      </c>
    </row>
    <row r="9" spans="1:11" x14ac:dyDescent="0.25">
      <c r="A9" s="1">
        <v>1000796864</v>
      </c>
      <c r="B9" s="1" t="s">
        <v>24</v>
      </c>
      <c r="C9" s="1" t="s">
        <v>38</v>
      </c>
      <c r="D9" s="1" t="s">
        <v>50</v>
      </c>
      <c r="E9" s="3" t="s">
        <v>59</v>
      </c>
      <c r="F9" s="5" t="s">
        <v>73</v>
      </c>
    </row>
    <row r="10" spans="1:11" x14ac:dyDescent="0.25">
      <c r="A10" s="1">
        <v>1900796844</v>
      </c>
      <c r="B10" s="1" t="s">
        <v>25</v>
      </c>
      <c r="C10" s="1" t="s">
        <v>39</v>
      </c>
      <c r="D10" s="1" t="s">
        <v>51</v>
      </c>
      <c r="E10" s="3" t="s">
        <v>60</v>
      </c>
    </row>
    <row r="11" spans="1:11" x14ac:dyDescent="0.25">
      <c r="A11" s="1">
        <v>5354354354</v>
      </c>
      <c r="B11" s="1" t="s">
        <v>26</v>
      </c>
      <c r="C11" s="1" t="s">
        <v>40</v>
      </c>
      <c r="D11" s="1" t="s">
        <v>52</v>
      </c>
      <c r="E11" s="3" t="s">
        <v>61</v>
      </c>
    </row>
    <row r="12" spans="1:11" x14ac:dyDescent="0.25">
      <c r="A12" s="1">
        <v>3700796867</v>
      </c>
      <c r="B12" s="1" t="s">
        <v>7</v>
      </c>
      <c r="C12" s="1" t="s">
        <v>41</v>
      </c>
      <c r="D12" s="1" t="s">
        <v>53</v>
      </c>
      <c r="E12" s="3" t="s">
        <v>62</v>
      </c>
      <c r="G12" t="s">
        <v>73</v>
      </c>
      <c r="H12" s="1" t="str">
        <f>CONCATENATE(A8,F8,B8,D8,F8,E8,F8)</f>
        <v xml:space="preserve">1007968677  nestorgerente  jasdns1@saidh2  </v>
      </c>
    </row>
    <row r="13" spans="1:11" x14ac:dyDescent="0.25">
      <c r="A13" s="1">
        <v>4600796867</v>
      </c>
      <c r="B13" s="1" t="s">
        <v>27</v>
      </c>
      <c r="C13" s="1" t="s">
        <v>41</v>
      </c>
      <c r="D13" s="1" t="s">
        <v>54</v>
      </c>
      <c r="E13" s="3" t="s">
        <v>63</v>
      </c>
      <c r="H13" s="1" t="str">
        <f>CONCATENATE(A9,F8,B9,D8,F9,E8,F9)</f>
        <v xml:space="preserve">1000796864  juangerente jasdns1@saidh2 </v>
      </c>
    </row>
    <row r="14" spans="1:11" x14ac:dyDescent="0.25">
      <c r="A14" s="1">
        <v>5500796867</v>
      </c>
      <c r="B14" s="1" t="s">
        <v>28</v>
      </c>
      <c r="C14" s="1" t="s">
        <v>42</v>
      </c>
      <c r="D14" s="1" t="s">
        <v>55</v>
      </c>
      <c r="E14" s="3" t="s">
        <v>64</v>
      </c>
      <c r="H14" s="1" t="str">
        <f t="shared" ref="H14" si="0">CONCATENATE(A10,F10,B10,D10,F10,E10,F10)</f>
        <v>1900796844oscarvigilantejasdns1@saidh4</v>
      </c>
    </row>
    <row r="15" spans="1:11" x14ac:dyDescent="0.25">
      <c r="A15" s="1">
        <v>6400796864</v>
      </c>
      <c r="B15" s="1" t="s">
        <v>29</v>
      </c>
      <c r="C15" s="1" t="s">
        <v>43</v>
      </c>
      <c r="D15" s="1" t="s">
        <v>49</v>
      </c>
      <c r="E15" s="3" t="s">
        <v>65</v>
      </c>
      <c r="H15" s="1" t="str">
        <f t="shared" ref="H15" si="1">CONCATENATE(A11,F10,B11,D10,F11,E10,F11)</f>
        <v>5354354354camilovigilantejasdns1@saidh4</v>
      </c>
    </row>
    <row r="16" spans="1:11" x14ac:dyDescent="0.25">
      <c r="A16" s="1">
        <v>7300796866</v>
      </c>
      <c r="B16" s="1" t="s">
        <v>30</v>
      </c>
      <c r="C16" s="1" t="s">
        <v>44</v>
      </c>
      <c r="D16" s="1" t="s">
        <v>56</v>
      </c>
      <c r="E16" s="3" t="s">
        <v>66</v>
      </c>
      <c r="H16" s="1" t="str">
        <f t="shared" ref="H16" si="2">CONCATENATE(A12,F12,B12,D12,F12,E12,F12)</f>
        <v>3700796867camilaasesorajasdns1@saidh6</v>
      </c>
    </row>
    <row r="17" spans="1:8" x14ac:dyDescent="0.25">
      <c r="A17" s="1">
        <v>5465654654</v>
      </c>
      <c r="B17" s="1" t="s">
        <v>31</v>
      </c>
      <c r="C17" s="1" t="s">
        <v>45</v>
      </c>
      <c r="D17" s="1" t="s">
        <v>56</v>
      </c>
      <c r="E17" s="3" t="s">
        <v>67</v>
      </c>
      <c r="H17" s="1" t="str">
        <f t="shared" ref="H17" si="3">CONCATENATE(A13,F12,B13,D12,F13,E12,F13)</f>
        <v>4600796867figueroaasesorajasdns1@saidh6</v>
      </c>
    </row>
    <row r="18" spans="1:8" x14ac:dyDescent="0.25">
      <c r="A18" s="1">
        <v>9100796866</v>
      </c>
      <c r="B18" s="1" t="s">
        <v>32</v>
      </c>
      <c r="C18" s="1" t="s">
        <v>44</v>
      </c>
      <c r="D18" s="1" t="s">
        <v>56</v>
      </c>
      <c r="E18" s="3" t="s">
        <v>68</v>
      </c>
      <c r="H18" s="1" t="str">
        <f t="shared" ref="H18" si="4">CONCATENATE(A14,F14,B14,D14,F14,E14,F14)</f>
        <v>5500796867alfredo fiscaljasdns1@saidh8</v>
      </c>
    </row>
    <row r="19" spans="1:8" x14ac:dyDescent="0.25">
      <c r="A19" s="1">
        <v>1000079682</v>
      </c>
      <c r="B19" s="1" t="s">
        <v>33</v>
      </c>
      <c r="C19" s="1" t="s">
        <v>45</v>
      </c>
      <c r="D19" s="1" t="s">
        <v>51</v>
      </c>
      <c r="E19" s="3" t="s">
        <v>69</v>
      </c>
      <c r="H19" s="1" t="str">
        <f t="shared" ref="H19" si="5">CONCATENATE(A15,F14,B15,D14,F15,E14,F15)</f>
        <v>6400796864juanitafiscaljasdns1@saidh8</v>
      </c>
    </row>
    <row r="20" spans="1:8" x14ac:dyDescent="0.25">
      <c r="A20" s="1">
        <v>1090079686</v>
      </c>
      <c r="B20" s="1" t="s">
        <v>34</v>
      </c>
      <c r="C20" s="1" t="s">
        <v>46</v>
      </c>
      <c r="D20" s="1" t="s">
        <v>51</v>
      </c>
      <c r="E20" s="3" t="s">
        <v>70</v>
      </c>
      <c r="H20" s="1" t="str">
        <f t="shared" ref="H20" si="6">CONCATENATE(A16,F16,B16,D16,F16,E16,F16)</f>
        <v>7300796866claraoficios variosjasdns1@saidh10</v>
      </c>
    </row>
    <row r="21" spans="1:8" x14ac:dyDescent="0.25">
      <c r="A21" s="1">
        <v>1180079686</v>
      </c>
      <c r="B21" s="1" t="s">
        <v>35</v>
      </c>
      <c r="C21" s="1" t="s">
        <v>47</v>
      </c>
      <c r="D21" s="1" t="s">
        <v>57</v>
      </c>
      <c r="E21" s="3" t="s">
        <v>71</v>
      </c>
      <c r="H21" s="1" t="str">
        <f t="shared" ref="H21" si="7">CONCATENATE(A17,F16,B17,D16,F17,E16,F17)</f>
        <v>5465654654ilianaoficios variosjasdns1@saidh10</v>
      </c>
    </row>
    <row r="22" spans="1:8" x14ac:dyDescent="0.25">
      <c r="A22" s="1">
        <v>1270079686</v>
      </c>
      <c r="B22" s="1" t="s">
        <v>36</v>
      </c>
      <c r="C22" s="1" t="s">
        <v>48</v>
      </c>
      <c r="D22" s="1" t="s">
        <v>57</v>
      </c>
      <c r="E22" s="3" t="s">
        <v>72</v>
      </c>
      <c r="H22" s="1" t="str">
        <f t="shared" ref="H22" si="8">CONCATENATE(A18,F18,B18,D18,F18,E18,F18)</f>
        <v>9100796866alexanderoficios variosjasdns1@saidh12</v>
      </c>
    </row>
    <row r="23" spans="1:8" x14ac:dyDescent="0.25">
      <c r="H23" s="1" t="str">
        <f t="shared" ref="H23" si="9">CONCATENATE(A19,F18,B19,D18,F19,E18,F19)</f>
        <v>1000079682joanisoficios variosjasdns1@saidh12</v>
      </c>
    </row>
    <row r="24" spans="1:8" x14ac:dyDescent="0.25">
      <c r="H24" s="1" t="str">
        <f t="shared" ref="H24" si="10">CONCATENATE(A20,F20,B20,D20,F20,E20,F20)</f>
        <v>1090079686jhonatanvigilantejasdns1@saidh14</v>
      </c>
    </row>
    <row r="25" spans="1:8" x14ac:dyDescent="0.25">
      <c r="H25" s="1" t="str">
        <f t="shared" ref="H25" si="11">CONCATENATE(A21,F20,B21,D20,F21,E20,F21)</f>
        <v>1180079686ramirovigilantejasdns1@saidh14</v>
      </c>
    </row>
    <row r="26" spans="1:8" x14ac:dyDescent="0.25">
      <c r="H26" s="1" t="str">
        <f t="shared" ref="H26" si="12">CONCATENATE(A22,F22,B22,D22,F22,E22,F22)</f>
        <v>1270079686josemodelojasdns1@saidh16</v>
      </c>
    </row>
    <row r="28" spans="1:8" x14ac:dyDescent="0.25">
      <c r="H28" t="str">
        <f t="shared" ref="H28" si="13">CONCATENATE(A24,F24,B24,D24,F24,E24,F24)</f>
        <v/>
      </c>
    </row>
  </sheetData>
  <mergeCells count="2">
    <mergeCell ref="B1:K3"/>
    <mergeCell ref="F5:G5"/>
  </mergeCells>
  <hyperlinks>
    <hyperlink ref="E8" r:id="rId1"/>
    <hyperlink ref="E9:E22" r:id="rId2" display="jasdns1@saidh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J8" sqref="J8"/>
    </sheetView>
  </sheetViews>
  <sheetFormatPr baseColWidth="10" defaultRowHeight="15" x14ac:dyDescent="0.25"/>
  <cols>
    <col min="1" max="1" width="14.140625" customWidth="1"/>
    <col min="2" max="2" width="21.42578125" customWidth="1"/>
    <col min="4" max="4" width="17.140625" customWidth="1"/>
    <col min="5" max="5" width="13.140625" customWidth="1"/>
    <col min="6" max="6" width="24" customWidth="1"/>
    <col min="7" max="7" width="23.85546875" customWidth="1"/>
    <col min="8" max="8" width="29.42578125" customWidth="1"/>
  </cols>
  <sheetData>
    <row r="2" spans="1:10" x14ac:dyDescent="0.25">
      <c r="A2" s="19" t="s">
        <v>76</v>
      </c>
      <c r="B2" s="18"/>
      <c r="C2" s="18"/>
      <c r="D2" s="18"/>
      <c r="E2" s="18"/>
      <c r="F2" s="18"/>
      <c r="G2" s="18"/>
      <c r="H2" s="18"/>
    </row>
    <row r="3" spans="1:10" x14ac:dyDescent="0.25">
      <c r="A3" s="18"/>
      <c r="B3" s="18"/>
      <c r="C3" s="18"/>
      <c r="D3" s="18"/>
      <c r="E3" s="18"/>
      <c r="F3" s="18"/>
      <c r="G3" s="18"/>
      <c r="H3" s="18"/>
    </row>
    <row r="5" spans="1:10" x14ac:dyDescent="0.25">
      <c r="A5" s="2" t="s">
        <v>77</v>
      </c>
      <c r="B5" s="2" t="s">
        <v>78</v>
      </c>
      <c r="C5" s="2" t="s">
        <v>79</v>
      </c>
      <c r="D5" s="2" t="s">
        <v>80</v>
      </c>
      <c r="E5" s="2" t="s">
        <v>81</v>
      </c>
      <c r="F5" s="2" t="s">
        <v>82</v>
      </c>
      <c r="G5" s="2" t="s">
        <v>83</v>
      </c>
      <c r="H5" s="2" t="s">
        <v>84</v>
      </c>
    </row>
    <row r="6" spans="1:10" ht="15.75" x14ac:dyDescent="0.25">
      <c r="A6" s="6">
        <v>12312</v>
      </c>
      <c r="B6" s="6" t="s">
        <v>85</v>
      </c>
      <c r="C6" s="6">
        <v>2</v>
      </c>
      <c r="D6" s="7">
        <v>2400000</v>
      </c>
      <c r="E6" s="7">
        <v>4800000</v>
      </c>
      <c r="F6" s="8">
        <v>44000</v>
      </c>
      <c r="G6" s="6" t="str">
        <f ca="1">IF(F6&gt;NOW(),"hay tiempo","no se realizo a tiempo")</f>
        <v>hay tiempo</v>
      </c>
      <c r="H6" s="9">
        <f ca="1">IF(F6&gt;NOW(),F6-NOW(),"noserealizolaentregaatiempo")</f>
        <v>13.046499189811584</v>
      </c>
    </row>
    <row r="7" spans="1:10" ht="15.75" x14ac:dyDescent="0.25">
      <c r="A7" s="6">
        <v>321321</v>
      </c>
      <c r="B7" s="6" t="s">
        <v>86</v>
      </c>
      <c r="C7" s="6">
        <v>1</v>
      </c>
      <c r="D7" s="7">
        <v>1800000</v>
      </c>
      <c r="E7" s="7">
        <v>1800000</v>
      </c>
      <c r="F7" s="8">
        <v>43933</v>
      </c>
      <c r="G7" s="6" t="str">
        <f t="shared" ref="G7:G21" ca="1" si="0">IF(F7&gt;NOW(),"hay tiempo","no se realizo a tiempo")</f>
        <v>no se realizo a tiempo</v>
      </c>
      <c r="H7" s="9" t="str">
        <f t="shared" ref="H7:H21" ca="1" si="1">IF(F7&gt;NOW(),F7-NOW(),"noserealizolaentregaatiempo")</f>
        <v>noserealizolaentregaatiempo</v>
      </c>
    </row>
    <row r="8" spans="1:10" ht="15.75" x14ac:dyDescent="0.25">
      <c r="A8" s="6">
        <v>4244224</v>
      </c>
      <c r="B8" s="6" t="s">
        <v>87</v>
      </c>
      <c r="C8" s="6">
        <v>2</v>
      </c>
      <c r="D8" s="7">
        <v>800000</v>
      </c>
      <c r="E8" s="7">
        <v>1600000</v>
      </c>
      <c r="F8" s="8">
        <v>44025</v>
      </c>
      <c r="G8" s="6" t="str">
        <f t="shared" ca="1" si="0"/>
        <v>hay tiempo</v>
      </c>
      <c r="H8" s="9">
        <f t="shared" ca="1" si="1"/>
        <v>38.046499189811584</v>
      </c>
      <c r="J8" s="20" t="s">
        <v>100</v>
      </c>
    </row>
    <row r="9" spans="1:10" ht="15.75" x14ac:dyDescent="0.25">
      <c r="A9" s="10">
        <v>321321</v>
      </c>
      <c r="B9" s="6" t="s">
        <v>88</v>
      </c>
      <c r="C9" s="6">
        <v>3</v>
      </c>
      <c r="D9" s="7">
        <v>1700000</v>
      </c>
      <c r="E9" s="7">
        <v>5100000</v>
      </c>
      <c r="F9" s="8">
        <v>44000</v>
      </c>
      <c r="G9" s="6" t="str">
        <f t="shared" ca="1" si="0"/>
        <v>hay tiempo</v>
      </c>
      <c r="H9" s="9">
        <f t="shared" ca="1" si="1"/>
        <v>13.046499189811584</v>
      </c>
    </row>
    <row r="10" spans="1:10" ht="15.75" x14ac:dyDescent="0.25">
      <c r="A10" s="10">
        <v>124354</v>
      </c>
      <c r="B10" s="6" t="s">
        <v>89</v>
      </c>
      <c r="C10" s="6">
        <v>4</v>
      </c>
      <c r="D10" s="7">
        <v>1600000</v>
      </c>
      <c r="E10" s="7">
        <v>6400000</v>
      </c>
      <c r="F10" s="8">
        <v>43933</v>
      </c>
      <c r="G10" s="6" t="str">
        <f t="shared" ca="1" si="0"/>
        <v>no se realizo a tiempo</v>
      </c>
      <c r="H10" s="9" t="str">
        <f t="shared" ca="1" si="1"/>
        <v>noserealizolaentregaatiempo</v>
      </c>
    </row>
    <row r="11" spans="1:10" ht="15.75" x14ac:dyDescent="0.25">
      <c r="A11" s="10">
        <v>34564</v>
      </c>
      <c r="B11" s="6" t="s">
        <v>90</v>
      </c>
      <c r="C11" s="6">
        <v>2</v>
      </c>
      <c r="D11" s="7">
        <v>200000</v>
      </c>
      <c r="E11" s="7">
        <v>400000</v>
      </c>
      <c r="F11" s="8">
        <v>44025</v>
      </c>
      <c r="G11" s="6" t="str">
        <f t="shared" ca="1" si="0"/>
        <v>hay tiempo</v>
      </c>
      <c r="H11" s="9">
        <f t="shared" ca="1" si="1"/>
        <v>38.046499189811584</v>
      </c>
    </row>
    <row r="12" spans="1:10" ht="15.75" x14ac:dyDescent="0.25">
      <c r="A12" s="10">
        <v>24213</v>
      </c>
      <c r="B12" s="6" t="s">
        <v>91</v>
      </c>
      <c r="C12" s="6">
        <v>5</v>
      </c>
      <c r="D12" s="7">
        <v>150000</v>
      </c>
      <c r="E12" s="7">
        <v>750000</v>
      </c>
      <c r="F12" s="8">
        <v>44000</v>
      </c>
      <c r="G12" s="6" t="str">
        <f t="shared" ca="1" si="0"/>
        <v>hay tiempo</v>
      </c>
      <c r="H12" s="9">
        <f t="shared" ca="1" si="1"/>
        <v>13.046499189811584</v>
      </c>
    </row>
    <row r="13" spans="1:10" ht="15.75" x14ac:dyDescent="0.25">
      <c r="A13" s="10">
        <v>756765</v>
      </c>
      <c r="B13" s="6" t="s">
        <v>92</v>
      </c>
      <c r="C13" s="6">
        <v>1</v>
      </c>
      <c r="D13" s="7">
        <v>2000</v>
      </c>
      <c r="E13" s="7">
        <v>2000</v>
      </c>
      <c r="F13" s="8">
        <v>43933</v>
      </c>
      <c r="G13" s="6" t="str">
        <f t="shared" ca="1" si="0"/>
        <v>no se realizo a tiempo</v>
      </c>
      <c r="H13" s="9" t="str">
        <f t="shared" ca="1" si="1"/>
        <v>noserealizolaentregaatiempo</v>
      </c>
    </row>
    <row r="14" spans="1:10" ht="15.75" x14ac:dyDescent="0.25">
      <c r="A14" s="10">
        <v>7876967</v>
      </c>
      <c r="B14" s="6" t="s">
        <v>87</v>
      </c>
      <c r="C14" s="6">
        <v>5</v>
      </c>
      <c r="D14" s="7">
        <v>800000</v>
      </c>
      <c r="E14" s="7">
        <v>4000000</v>
      </c>
      <c r="F14" s="8">
        <v>44025</v>
      </c>
      <c r="G14" s="6" t="str">
        <f t="shared" ca="1" si="0"/>
        <v>hay tiempo</v>
      </c>
      <c r="H14" s="9">
        <f t="shared" ca="1" si="1"/>
        <v>38.046499189811584</v>
      </c>
    </row>
    <row r="15" spans="1:10" ht="15.75" x14ac:dyDescent="0.25">
      <c r="A15" s="10">
        <v>6456</v>
      </c>
      <c r="B15" s="6" t="s">
        <v>93</v>
      </c>
      <c r="C15" s="6">
        <v>6</v>
      </c>
      <c r="D15" s="7">
        <v>1200000</v>
      </c>
      <c r="E15" s="7">
        <v>7200000</v>
      </c>
      <c r="F15" s="8">
        <v>44000</v>
      </c>
      <c r="G15" s="6" t="str">
        <f t="shared" ca="1" si="0"/>
        <v>hay tiempo</v>
      </c>
      <c r="H15" s="9">
        <f t="shared" ca="1" si="1"/>
        <v>13.046499189811584</v>
      </c>
    </row>
    <row r="16" spans="1:10" ht="15.75" x14ac:dyDescent="0.25">
      <c r="A16" s="10">
        <v>65465464</v>
      </c>
      <c r="B16" s="6" t="s">
        <v>94</v>
      </c>
      <c r="C16" s="6">
        <v>2</v>
      </c>
      <c r="D16" s="7">
        <v>120000</v>
      </c>
      <c r="E16" s="7">
        <v>240000</v>
      </c>
      <c r="F16" s="8">
        <v>43933</v>
      </c>
      <c r="G16" s="6" t="str">
        <f t="shared" ca="1" si="0"/>
        <v>no se realizo a tiempo</v>
      </c>
      <c r="H16" s="9" t="str">
        <f t="shared" ca="1" si="1"/>
        <v>noserealizolaentregaatiempo</v>
      </c>
    </row>
    <row r="17" spans="1:8" ht="15.75" x14ac:dyDescent="0.25">
      <c r="A17" s="10">
        <v>46456</v>
      </c>
      <c r="B17" s="6" t="s">
        <v>95</v>
      </c>
      <c r="C17" s="6">
        <v>9</v>
      </c>
      <c r="D17" s="7">
        <v>320000</v>
      </c>
      <c r="E17" s="7">
        <v>2880000</v>
      </c>
      <c r="F17" s="8">
        <v>44025</v>
      </c>
      <c r="G17" s="6" t="str">
        <f t="shared" ca="1" si="0"/>
        <v>hay tiempo</v>
      </c>
      <c r="H17" s="9">
        <f t="shared" ca="1" si="1"/>
        <v>38.046499189811584</v>
      </c>
    </row>
    <row r="18" spans="1:8" ht="15.75" x14ac:dyDescent="0.25">
      <c r="A18" s="10">
        <v>4754767</v>
      </c>
      <c r="B18" s="6" t="s">
        <v>96</v>
      </c>
      <c r="C18" s="6">
        <v>1</v>
      </c>
      <c r="D18" s="7">
        <v>30000</v>
      </c>
      <c r="E18" s="7">
        <v>30000</v>
      </c>
      <c r="F18" s="8">
        <v>44000</v>
      </c>
      <c r="G18" s="6" t="str">
        <f t="shared" ca="1" si="0"/>
        <v>hay tiempo</v>
      </c>
      <c r="H18" s="9">
        <f t="shared" ca="1" si="1"/>
        <v>13.046499189811584</v>
      </c>
    </row>
    <row r="19" spans="1:8" ht="15.75" x14ac:dyDescent="0.25">
      <c r="A19" s="10">
        <v>43356</v>
      </c>
      <c r="B19" s="6" t="s">
        <v>97</v>
      </c>
      <c r="C19" s="6">
        <v>2</v>
      </c>
      <c r="D19" s="7">
        <v>230000</v>
      </c>
      <c r="E19" s="7">
        <v>460000</v>
      </c>
      <c r="F19" s="8">
        <v>43933</v>
      </c>
      <c r="G19" s="6" t="str">
        <f t="shared" ca="1" si="0"/>
        <v>no se realizo a tiempo</v>
      </c>
      <c r="H19" s="9" t="str">
        <f t="shared" ca="1" si="1"/>
        <v>noserealizolaentregaatiempo</v>
      </c>
    </row>
    <row r="20" spans="1:8" ht="15.75" x14ac:dyDescent="0.25">
      <c r="A20" s="10">
        <v>87685</v>
      </c>
      <c r="B20" s="6" t="s">
        <v>98</v>
      </c>
      <c r="C20" s="6">
        <v>3</v>
      </c>
      <c r="D20" s="7">
        <v>15000</v>
      </c>
      <c r="E20" s="7">
        <v>45000</v>
      </c>
      <c r="F20" s="8">
        <v>44025</v>
      </c>
      <c r="G20" s="6" t="str">
        <f t="shared" ca="1" si="0"/>
        <v>hay tiempo</v>
      </c>
      <c r="H20" s="9">
        <f t="shared" ca="1" si="1"/>
        <v>38.046499189811584</v>
      </c>
    </row>
    <row r="21" spans="1:8" ht="15.75" x14ac:dyDescent="0.25">
      <c r="A21" s="11">
        <v>234234</v>
      </c>
      <c r="B21" s="6" t="s">
        <v>99</v>
      </c>
      <c r="C21" s="6">
        <v>5</v>
      </c>
      <c r="D21" s="7">
        <v>23000</v>
      </c>
      <c r="E21" s="7">
        <v>115000</v>
      </c>
      <c r="F21" s="8">
        <v>44000</v>
      </c>
      <c r="G21" s="6" t="str">
        <f t="shared" ca="1" si="0"/>
        <v>hay tiempo</v>
      </c>
      <c r="H21" s="9">
        <f t="shared" ca="1" si="1"/>
        <v>13.046499189811584</v>
      </c>
    </row>
  </sheetData>
  <mergeCells count="1">
    <mergeCell ref="A2:H3"/>
  </mergeCells>
  <conditionalFormatting sqref="H6:H21">
    <cfRule type="colorScale" priority="2">
      <colorScale>
        <cfvo type="num" val="14"/>
        <cfvo type="num" val="24"/>
        <cfvo type="num" val="30"/>
        <color theme="6" tint="0.59999389629810485"/>
        <color theme="6" tint="-0.249977111117893"/>
        <color theme="6" tint="-0.499984740745262"/>
      </colorScale>
    </cfRule>
  </conditionalFormatting>
  <conditionalFormatting sqref="H7 H10 H13 H16 H19">
    <cfRule type="containsText" dxfId="26" priority="1" operator="containsText" text="no se realizo la entrega a tiempo">
      <formula>NOT(ISERROR(SEARCH("no se realizo la entrega a tiempo",H7)))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abSelected="1" topLeftCell="A16" workbookViewId="0">
      <selection activeCell="D32" sqref="D32:E32"/>
    </sheetView>
  </sheetViews>
  <sheetFormatPr baseColWidth="10" defaultRowHeight="15" x14ac:dyDescent="0.25"/>
  <cols>
    <col min="1" max="1" width="14.28515625" customWidth="1"/>
    <col min="2" max="2" width="19" customWidth="1"/>
    <col min="7" max="7" width="16.140625" customWidth="1"/>
    <col min="8" max="8" width="17.42578125" customWidth="1"/>
    <col min="13" max="13" width="19" customWidth="1"/>
  </cols>
  <sheetData>
    <row r="3" spans="1:15" x14ac:dyDescent="0.25">
      <c r="A3" s="2" t="s">
        <v>101</v>
      </c>
      <c r="G3" s="2" t="s">
        <v>102</v>
      </c>
      <c r="L3" s="2" t="s">
        <v>103</v>
      </c>
    </row>
    <row r="5" spans="1:15" x14ac:dyDescent="0.25">
      <c r="A5" s="21" t="s">
        <v>104</v>
      </c>
      <c r="B5" s="22" t="s">
        <v>105</v>
      </c>
      <c r="C5" s="22" t="s">
        <v>102</v>
      </c>
      <c r="D5" s="22" t="s">
        <v>103</v>
      </c>
      <c r="E5" s="23" t="s">
        <v>106</v>
      </c>
      <c r="G5" s="21" t="s">
        <v>104</v>
      </c>
      <c r="H5" s="22" t="s">
        <v>105</v>
      </c>
      <c r="I5" s="22" t="s">
        <v>107</v>
      </c>
      <c r="J5" s="23" t="s">
        <v>108</v>
      </c>
      <c r="L5" s="21" t="s">
        <v>104</v>
      </c>
      <c r="M5" s="22" t="s">
        <v>105</v>
      </c>
      <c r="N5" s="22" t="s">
        <v>107</v>
      </c>
      <c r="O5" s="23" t="s">
        <v>108</v>
      </c>
    </row>
    <row r="6" spans="1:15" x14ac:dyDescent="0.25">
      <c r="A6" s="24">
        <v>12</v>
      </c>
      <c r="B6" s="6" t="s">
        <v>109</v>
      </c>
      <c r="C6" s="6">
        <f>SUMIF(Tabla5[[#This Row],[CODIGO]],Tabla1[[#This Row],[CODIGO]],Tabla5[[#This Row],[CANTIDAD]])</f>
        <v>50</v>
      </c>
      <c r="D6" s="6">
        <f>SUMIF(Tabla6[[#This Row],[CODIGO]],Tabla1[[#This Row],[CODIGO]],Tabla6[[#This Row],[CANTIDAD]])</f>
        <v>20</v>
      </c>
      <c r="E6" s="10">
        <f>Tabla1[[#This Row],[ENTRADAS]]-Tabla1[[#This Row],[SALIDAS]]</f>
        <v>30</v>
      </c>
      <c r="G6" s="24">
        <v>12</v>
      </c>
      <c r="H6" s="6" t="str">
        <f>VLOOKUP(Tabla5[[#This Row],[CODIGO]],Tabla1[],2,FALSE)</f>
        <v>COMPU-SAMSUNG</v>
      </c>
      <c r="I6" s="8">
        <v>43968</v>
      </c>
      <c r="J6" s="10">
        <v>50</v>
      </c>
      <c r="L6" s="24">
        <v>12</v>
      </c>
      <c r="M6" s="6" t="str">
        <f>VLOOKUP(Tabla6[[#This Row],[CODIGO]],Tabla1[],2,FALSE)</f>
        <v>COMPU-SAMSUNG</v>
      </c>
      <c r="N6" s="8">
        <v>43971</v>
      </c>
      <c r="O6" s="10">
        <v>20</v>
      </c>
    </row>
    <row r="7" spans="1:15" x14ac:dyDescent="0.25">
      <c r="A7" s="24">
        <v>24</v>
      </c>
      <c r="B7" s="6" t="s">
        <v>110</v>
      </c>
      <c r="C7" s="6">
        <f>SUMIF(Tabla5[[#This Row],[CODIGO]],Tabla1[[#This Row],[CODIGO]],Tabla5[[#This Row],[CANTIDAD]])</f>
        <v>30</v>
      </c>
      <c r="D7" s="6">
        <f>SUMIF(Tabla6[[#This Row],[CODIGO]],Tabla1[[#This Row],[CODIGO]],Tabla6[[#This Row],[CANTIDAD]])</f>
        <v>15</v>
      </c>
      <c r="E7" s="10">
        <f>Tabla1[[#This Row],[ENTRADAS]]-Tabla1[[#This Row],[SALIDAS]]</f>
        <v>15</v>
      </c>
      <c r="G7" s="24">
        <v>24</v>
      </c>
      <c r="H7" s="6" t="str">
        <f>VLOOKUP(Tabla5[[#This Row],[CODIGO]],Tabla1[],2,FALSE)</f>
        <v>COMPU-LG 28"</v>
      </c>
      <c r="I7" s="8">
        <v>43968</v>
      </c>
      <c r="J7" s="10">
        <v>30</v>
      </c>
      <c r="L7" s="24">
        <v>24</v>
      </c>
      <c r="M7" s="6" t="str">
        <f>VLOOKUP(Tabla6[[#This Row],[CODIGO]],Tabla1[],2,FALSE)</f>
        <v>COMPU-LG 28"</v>
      </c>
      <c r="N7" s="8">
        <v>43981</v>
      </c>
      <c r="O7" s="10">
        <v>15</v>
      </c>
    </row>
    <row r="8" spans="1:15" x14ac:dyDescent="0.25">
      <c r="A8" s="24">
        <v>43</v>
      </c>
      <c r="B8" s="6" t="s">
        <v>111</v>
      </c>
      <c r="C8" s="6">
        <f>SUMIF(Tabla5[[#This Row],[CODIGO]],Tabla1[[#This Row],[CODIGO]],Tabla5[[#This Row],[CANTIDAD]])</f>
        <v>15</v>
      </c>
      <c r="D8" s="6">
        <f>SUMIF(Tabla6[[#This Row],[CODIGO]],Tabla1[[#This Row],[CODIGO]],Tabla6[[#This Row],[CANTIDAD]])</f>
        <v>5</v>
      </c>
      <c r="E8" s="10">
        <f>Tabla1[[#This Row],[ENTRADAS]]-Tabla1[[#This Row],[SALIDAS]]</f>
        <v>10</v>
      </c>
      <c r="G8" s="24">
        <v>43</v>
      </c>
      <c r="H8" s="6" t="str">
        <f>VLOOKUP(Tabla5[[#This Row],[CODIGO]],Tabla1[],2,FALSE)</f>
        <v>LENOVO</v>
      </c>
      <c r="I8" s="8">
        <v>43969</v>
      </c>
      <c r="J8" s="10">
        <v>15</v>
      </c>
      <c r="L8" s="24">
        <v>43</v>
      </c>
      <c r="M8" s="6" t="str">
        <f>VLOOKUP(Tabla6[[#This Row],[CODIGO]],Tabla1[],2,FALSE)</f>
        <v>LENOVO</v>
      </c>
      <c r="N8" s="8">
        <v>43987</v>
      </c>
      <c r="O8" s="10">
        <v>5</v>
      </c>
    </row>
    <row r="9" spans="1:15" x14ac:dyDescent="0.25">
      <c r="A9" s="24">
        <v>6465</v>
      </c>
      <c r="B9" s="6" t="s">
        <v>112</v>
      </c>
      <c r="C9" s="6">
        <f>SUMIF(Tabla5[[#This Row],[CODIGO]],Tabla1[[#This Row],[CODIGO]],Tabla5[[#This Row],[CANTIDAD]])</f>
        <v>20</v>
      </c>
      <c r="D9" s="6">
        <f>SUMIF(Tabla6[[#This Row],[CODIGO]],Tabla1[[#This Row],[CODIGO]],Tabla6[[#This Row],[CANTIDAD]])</f>
        <v>15</v>
      </c>
      <c r="E9" s="10">
        <f>Tabla1[[#This Row],[ENTRADAS]]-Tabla1[[#This Row],[SALIDAS]]</f>
        <v>5</v>
      </c>
      <c r="G9" s="24">
        <v>6465</v>
      </c>
      <c r="H9" s="6" t="str">
        <f>VLOOKUP(Tabla5[[#This Row],[CODIGO]],Tabla1[],2,FALSE)</f>
        <v>HP</v>
      </c>
      <c r="I9" s="8">
        <v>43602</v>
      </c>
      <c r="J9" s="10">
        <v>20</v>
      </c>
      <c r="L9" s="24">
        <v>6465</v>
      </c>
      <c r="M9" s="6" t="str">
        <f>VLOOKUP(Tabla6[[#This Row],[CODIGO]],Tabla1[],2,FALSE)</f>
        <v>HP</v>
      </c>
      <c r="N9" s="8">
        <v>43989</v>
      </c>
      <c r="O9" s="10">
        <v>15</v>
      </c>
    </row>
    <row r="10" spans="1:15" x14ac:dyDescent="0.25">
      <c r="A10" s="24">
        <v>234</v>
      </c>
      <c r="B10" s="6" t="s">
        <v>113</v>
      </c>
      <c r="C10" s="6">
        <f>SUMIF(Tabla5[[#This Row],[CODIGO]],Tabla1[[#This Row],[CODIGO]],Tabla5[[#This Row],[CANTIDAD]])</f>
        <v>35</v>
      </c>
      <c r="D10" s="6">
        <f>SUMIF(Tabla6[[#This Row],[CODIGO]],Tabla1[[#This Row],[CODIGO]],Tabla6[[#This Row],[CANTIDAD]])</f>
        <v>30</v>
      </c>
      <c r="E10" s="10">
        <f>Tabla1[[#This Row],[ENTRADAS]]-Tabla1[[#This Row],[SALIDAS]]</f>
        <v>5</v>
      </c>
      <c r="G10" s="25">
        <v>234</v>
      </c>
      <c r="H10" s="26" t="str">
        <f>VLOOKUP(Tabla5[[#This Row],[CODIGO]],Tabla1[],2,FALSE)</f>
        <v>ACER</v>
      </c>
      <c r="I10" s="27">
        <v>43969</v>
      </c>
      <c r="J10" s="28">
        <v>35</v>
      </c>
      <c r="L10" s="25">
        <v>234</v>
      </c>
      <c r="M10" s="26" t="str">
        <f>VLOOKUP(Tabla6[[#This Row],[CODIGO]],Tabla1[],2,FALSE)</f>
        <v>ACER</v>
      </c>
      <c r="N10" s="27">
        <v>44080</v>
      </c>
      <c r="O10" s="28">
        <v>30</v>
      </c>
    </row>
    <row r="11" spans="1:15" x14ac:dyDescent="0.25">
      <c r="A11" s="24">
        <v>21</v>
      </c>
      <c r="B11" s="6" t="s">
        <v>114</v>
      </c>
      <c r="C11" s="6">
        <f>SUMIF(Tabla5[[#This Row],[CODIGO]],Tabla1[[#This Row],[CODIGO]],Tabla5[[#This Row],[CANTIDAD]])</f>
        <v>40</v>
      </c>
      <c r="D11" s="6">
        <f>SUMIF(Tabla6[[#This Row],[CODIGO]],Tabla1[[#This Row],[CODIGO]],Tabla6[[#This Row],[CANTIDAD]])</f>
        <v>20</v>
      </c>
      <c r="E11" s="10">
        <f>Tabla1[[#This Row],[ENTRADAS]]-Tabla1[[#This Row],[SALIDAS]]</f>
        <v>20</v>
      </c>
      <c r="G11" s="25">
        <v>21</v>
      </c>
      <c r="H11" s="29" t="s">
        <v>114</v>
      </c>
      <c r="I11" s="8">
        <v>43968</v>
      </c>
      <c r="J11" s="28">
        <v>40</v>
      </c>
      <c r="L11" s="24">
        <v>21</v>
      </c>
      <c r="M11" s="30" t="str">
        <f>VLOOKUP(Tabla6[[#This Row],[CODIGO]],Tabla1[],2,FALSE)</f>
        <v>APPLE</v>
      </c>
      <c r="N11" s="8">
        <v>43971</v>
      </c>
      <c r="O11" s="10">
        <v>20</v>
      </c>
    </row>
    <row r="12" spans="1:15" x14ac:dyDescent="0.25">
      <c r="A12" s="24">
        <v>231</v>
      </c>
      <c r="B12" s="6" t="s">
        <v>115</v>
      </c>
      <c r="C12" s="6">
        <f>SUMIF(Tabla5[[#This Row],[CODIGO]],Tabla1[[#This Row],[CODIGO]],Tabla5[[#This Row],[CANTIDAD]])</f>
        <v>30</v>
      </c>
      <c r="D12" s="6">
        <f>SUMIF(Tabla6[[#This Row],[CODIGO]],Tabla1[[#This Row],[CODIGO]],Tabla6[[#This Row],[CANTIDAD]])</f>
        <v>30</v>
      </c>
      <c r="E12" s="10">
        <f>Tabla1[[#This Row],[ENTRADAS]]-Tabla1[[#This Row],[SALIDAS]]</f>
        <v>0</v>
      </c>
      <c r="G12" s="25">
        <v>231</v>
      </c>
      <c r="H12" s="29" t="str">
        <f>VLOOKUP(Tabla5[[#This Row],[CODIGO]],Tabla1[],2,FALSE)</f>
        <v>TOSHIBA</v>
      </c>
      <c r="I12" s="8">
        <v>43602</v>
      </c>
      <c r="J12" s="28">
        <v>30</v>
      </c>
      <c r="L12" s="24">
        <v>231</v>
      </c>
      <c r="M12" s="30" t="str">
        <f>VLOOKUP(Tabla6[[#This Row],[CODIGO]],Tabla1[],2,FALSE)</f>
        <v>TOSHIBA</v>
      </c>
      <c r="N12" s="8">
        <v>43981</v>
      </c>
      <c r="O12" s="10">
        <v>30</v>
      </c>
    </row>
    <row r="13" spans="1:15" x14ac:dyDescent="0.25">
      <c r="A13" s="24">
        <v>32</v>
      </c>
      <c r="B13" s="6" t="s">
        <v>116</v>
      </c>
      <c r="C13" s="6">
        <f>SUMIF(Tabla5[[#This Row],[CODIGO]],Tabla1[[#This Row],[CODIGO]],Tabla5[[#This Row],[CANTIDAD]])</f>
        <v>20</v>
      </c>
      <c r="D13" s="6">
        <f>SUMIF(Tabla6[[#This Row],[CODIGO]],Tabla1[[#This Row],[CODIGO]],Tabla6[[#This Row],[CANTIDAD]])</f>
        <v>10</v>
      </c>
      <c r="E13" s="10">
        <f>Tabla1[[#This Row],[ENTRADAS]]-Tabla1[[#This Row],[SALIDAS]]</f>
        <v>10</v>
      </c>
      <c r="G13" s="25">
        <v>32</v>
      </c>
      <c r="H13" s="29" t="str">
        <f>VLOOKUP(Tabla5[[#This Row],[CODIGO]],Tabla1[],2,FALSE)</f>
        <v>DELL</v>
      </c>
      <c r="I13" s="8">
        <v>43969</v>
      </c>
      <c r="J13" s="28">
        <v>20</v>
      </c>
      <c r="L13" s="24">
        <v>32</v>
      </c>
      <c r="M13" s="30" t="str">
        <f>VLOOKUP(Tabla6[[#This Row],[CODIGO]],Tabla1[],2,FALSE)</f>
        <v>DELL</v>
      </c>
      <c r="N13" s="8">
        <v>43987</v>
      </c>
      <c r="O13" s="10">
        <v>10</v>
      </c>
    </row>
    <row r="14" spans="1:15" x14ac:dyDescent="0.25">
      <c r="A14" s="24">
        <v>64</v>
      </c>
      <c r="B14" s="6" t="s">
        <v>117</v>
      </c>
      <c r="C14" s="6">
        <f>SUMIF(Tabla5[[#This Row],[CODIGO]],Tabla1[[#This Row],[CODIGO]],Tabla5[[#This Row],[CANTIDAD]])</f>
        <v>10</v>
      </c>
      <c r="D14" s="6">
        <f>SUMIF(Tabla6[[#This Row],[CODIGO]],Tabla1[[#This Row],[CODIGO]],Tabla6[[#This Row],[CANTIDAD]])</f>
        <v>9</v>
      </c>
      <c r="E14" s="10">
        <f>Tabla1[[#This Row],[ENTRADAS]]-Tabla1[[#This Row],[SALIDAS]]</f>
        <v>1</v>
      </c>
      <c r="G14" s="25">
        <v>64</v>
      </c>
      <c r="H14" s="29" t="str">
        <f>VLOOKUP(Tabla5[[#This Row],[CODIGO]],Tabla1[],2,FALSE)</f>
        <v>ASUS</v>
      </c>
      <c r="I14" s="8">
        <v>43968</v>
      </c>
      <c r="J14" s="28">
        <v>10</v>
      </c>
      <c r="L14" s="24">
        <v>64</v>
      </c>
      <c r="M14" s="30" t="str">
        <f>VLOOKUP(Tabla6[[#This Row],[CODIGO]],Tabla1[],2,FALSE)</f>
        <v>ASUS</v>
      </c>
      <c r="N14" s="8">
        <v>43989</v>
      </c>
      <c r="O14" s="10">
        <v>9</v>
      </c>
    </row>
    <row r="15" spans="1:15" x14ac:dyDescent="0.25">
      <c r="A15" s="24">
        <v>324</v>
      </c>
      <c r="B15" s="6" t="s">
        <v>118</v>
      </c>
      <c r="C15" s="6">
        <f>SUMIF(Tabla5[[#This Row],[CODIGO]],Tabla1[[#This Row],[CODIGO]],Tabla5[[#This Row],[CANTIDAD]])</f>
        <v>21</v>
      </c>
      <c r="D15" s="6">
        <f>SUMIF(Tabla6[[#This Row],[CODIGO]],Tabla1[[#This Row],[CODIGO]],Tabla6[[#This Row],[CANTIDAD]])</f>
        <v>12</v>
      </c>
      <c r="E15" s="10">
        <f>Tabla1[[#This Row],[ENTRADAS]]-Tabla1[[#This Row],[SALIDAS]]</f>
        <v>9</v>
      </c>
      <c r="G15" s="25">
        <v>324</v>
      </c>
      <c r="H15" s="29" t="str">
        <f>VLOOKUP(Tabla5[[#This Row],[CODIGO]],Tabla1[],2,FALSE)</f>
        <v>GATEWAY</v>
      </c>
      <c r="I15" s="27">
        <v>43238</v>
      </c>
      <c r="J15" s="28">
        <v>21</v>
      </c>
      <c r="L15" s="24">
        <v>324</v>
      </c>
      <c r="M15" s="30" t="str">
        <f>VLOOKUP(Tabla6[[#This Row],[CODIGO]],Tabla1[],2,FALSE)</f>
        <v>GATEWAY</v>
      </c>
      <c r="N15" s="27">
        <v>44080</v>
      </c>
      <c r="O15" s="10">
        <v>12</v>
      </c>
    </row>
    <row r="16" spans="1:15" x14ac:dyDescent="0.25">
      <c r="A16" s="24">
        <v>2356</v>
      </c>
      <c r="B16" s="6" t="s">
        <v>119</v>
      </c>
      <c r="C16" s="6">
        <f>SUMIF(Tabla5[[#This Row],[CODIGO]],Tabla1[[#This Row],[CODIGO]],Tabla5[[#This Row],[CANTIDAD]])</f>
        <v>34</v>
      </c>
      <c r="D16" s="6">
        <f>SUMIF(Tabla6[[#This Row],[CODIGO]],Tabla1[[#This Row],[CODIGO]],Tabla6[[#This Row],[CANTIDAD]])</f>
        <v>33</v>
      </c>
      <c r="E16" s="10">
        <f>Tabla1[[#This Row],[ENTRADAS]]-Tabla1[[#This Row],[SALIDAS]]</f>
        <v>1</v>
      </c>
      <c r="G16" s="25">
        <v>2356</v>
      </c>
      <c r="H16" s="29" t="str">
        <f>VLOOKUP(Tabla5[[#This Row],[CODIGO]],Tabla1[],2,FALSE)</f>
        <v>SONY</v>
      </c>
      <c r="I16" s="8">
        <v>43968</v>
      </c>
      <c r="J16" s="28">
        <v>34</v>
      </c>
      <c r="L16" s="24">
        <v>2356</v>
      </c>
      <c r="M16" s="30" t="str">
        <f>VLOOKUP(Tabla6[[#This Row],[CODIGO]],Tabla1[],2,FALSE)</f>
        <v>SONY</v>
      </c>
      <c r="N16" s="8">
        <v>43971</v>
      </c>
      <c r="O16" s="10">
        <v>33</v>
      </c>
    </row>
    <row r="17" spans="1:15" x14ac:dyDescent="0.25">
      <c r="A17" s="24">
        <v>57</v>
      </c>
      <c r="B17" s="6" t="s">
        <v>120</v>
      </c>
      <c r="C17" s="6">
        <f>SUMIF(Tabla5[[#This Row],[CODIGO]],Tabla1[[#This Row],[CODIGO]],Tabla5[[#This Row],[CANTIDAD]])</f>
        <v>21</v>
      </c>
      <c r="D17" s="6">
        <f>SUMIF(Tabla6[[#This Row],[CODIGO]],Tabla1[[#This Row],[CODIGO]],Tabla6[[#This Row],[CANTIDAD]])</f>
        <v>11</v>
      </c>
      <c r="E17" s="10">
        <f>Tabla1[[#This Row],[ENTRADAS]]-Tabla1[[#This Row],[SALIDAS]]</f>
        <v>10</v>
      </c>
      <c r="G17" s="25">
        <v>57</v>
      </c>
      <c r="H17" s="29" t="str">
        <f>VLOOKUP(Tabla5[[#This Row],[CODIGO]],Tabla1[],2,FALSE)</f>
        <v>MSI</v>
      </c>
      <c r="I17" s="8">
        <v>43968</v>
      </c>
      <c r="J17" s="28">
        <v>21</v>
      </c>
      <c r="L17" s="24">
        <v>57</v>
      </c>
      <c r="M17" s="30" t="str">
        <f>VLOOKUP(Tabla6[[#This Row],[CODIGO]],Tabla1[],2,FALSE)</f>
        <v>MSI</v>
      </c>
      <c r="N17" s="8">
        <v>43981</v>
      </c>
      <c r="O17" s="10">
        <v>11</v>
      </c>
    </row>
    <row r="18" spans="1:15" x14ac:dyDescent="0.25">
      <c r="A18" s="24">
        <v>5674</v>
      </c>
      <c r="B18" s="6" t="s">
        <v>121</v>
      </c>
      <c r="C18" s="6">
        <f>SUMIF(Tabla5[[#This Row],[CODIGO]],Tabla1[[#This Row],[CODIGO]],Tabla5[[#This Row],[CANTIDAD]])</f>
        <v>34</v>
      </c>
      <c r="D18" s="6">
        <f>SUMIF(Tabla6[[#This Row],[CODIGO]],Tabla1[[#This Row],[CODIGO]],Tabla6[[#This Row],[CANTIDAD]])</f>
        <v>23</v>
      </c>
      <c r="E18" s="10">
        <f>Tabla1[[#This Row],[ENTRADAS]]-Tabla1[[#This Row],[SALIDAS]]</f>
        <v>11</v>
      </c>
      <c r="G18" s="25">
        <v>5674</v>
      </c>
      <c r="H18" s="29" t="str">
        <f>VLOOKUP(Tabla5[[#This Row],[CODIGO]],Tabla1[],2,FALSE)</f>
        <v>VAIO</v>
      </c>
      <c r="I18" s="8">
        <v>42142</v>
      </c>
      <c r="J18" s="28">
        <v>34</v>
      </c>
      <c r="L18" s="24">
        <v>5674</v>
      </c>
      <c r="M18" s="30" t="str">
        <f>VLOOKUP(Tabla6[[#This Row],[CODIGO]],Tabla1[],2,FALSE)</f>
        <v>VAIO</v>
      </c>
      <c r="N18" s="8">
        <v>43987</v>
      </c>
      <c r="O18" s="10">
        <v>23</v>
      </c>
    </row>
    <row r="19" spans="1:15" x14ac:dyDescent="0.25">
      <c r="A19" s="24">
        <v>5423</v>
      </c>
      <c r="B19" s="6" t="s">
        <v>122</v>
      </c>
      <c r="C19" s="6">
        <f>SUMIF(Tabla5[[#This Row],[CODIGO]],Tabla1[[#This Row],[CODIGO]],Tabla5[[#This Row],[CANTIDAD]])</f>
        <v>56</v>
      </c>
      <c r="D19" s="6">
        <f>SUMIF(Tabla6[[#This Row],[CODIGO]],Tabla1[[#This Row],[CODIGO]],Tabla6[[#This Row],[CANTIDAD]])</f>
        <v>55</v>
      </c>
      <c r="E19" s="10">
        <f>Tabla1[[#This Row],[ENTRADAS]]-Tabla1[[#This Row],[SALIDAS]]</f>
        <v>1</v>
      </c>
      <c r="G19" s="25">
        <v>5423</v>
      </c>
      <c r="H19" s="29" t="str">
        <f>VLOOKUP(Tabla5[[#This Row],[CODIGO]],Tabla1[],2,FALSE)</f>
        <v>ALIENWARE</v>
      </c>
      <c r="I19" s="8">
        <v>43968</v>
      </c>
      <c r="J19" s="28">
        <v>56</v>
      </c>
      <c r="L19" s="24">
        <v>5423</v>
      </c>
      <c r="M19" s="30" t="str">
        <f>VLOOKUP(Tabla6[[#This Row],[CODIGO]],Tabla1[],2,FALSE)</f>
        <v>ALIENWARE</v>
      </c>
      <c r="N19" s="8">
        <v>43989</v>
      </c>
      <c r="O19" s="10">
        <v>55</v>
      </c>
    </row>
    <row r="20" spans="1:15" x14ac:dyDescent="0.25">
      <c r="A20" s="24">
        <v>42</v>
      </c>
      <c r="B20" s="6" t="s">
        <v>123</v>
      </c>
      <c r="C20" s="6">
        <f>SUMIF(Tabla5[[#This Row],[CODIGO]],Tabla1[[#This Row],[CODIGO]],Tabla5[[#This Row],[CANTIDAD]])</f>
        <v>32</v>
      </c>
      <c r="D20" s="6">
        <f>SUMIF(Tabla6[[#This Row],[CODIGO]],Tabla1[[#This Row],[CODIGO]],Tabla6[[#This Row],[CANTIDAD]])</f>
        <v>22</v>
      </c>
      <c r="E20" s="10">
        <f>Tabla1[[#This Row],[ENTRADAS]]-Tabla1[[#This Row],[SALIDAS]]</f>
        <v>10</v>
      </c>
      <c r="G20" s="25">
        <v>42</v>
      </c>
      <c r="H20" s="29" t="str">
        <f>VLOOKUP(Tabla5[[#This Row],[CODIGO]],Tabla1[],2,FALSE)</f>
        <v>COMPAq</v>
      </c>
      <c r="I20" s="27">
        <v>43969</v>
      </c>
      <c r="J20" s="28">
        <v>32</v>
      </c>
      <c r="L20" s="24">
        <v>42</v>
      </c>
      <c r="M20" s="30" t="str">
        <f>VLOOKUP(Tabla6[[#This Row],[CODIGO]],Tabla1[],2,FALSE)</f>
        <v>COMPAq</v>
      </c>
      <c r="N20" s="27">
        <v>44080</v>
      </c>
      <c r="O20" s="10">
        <v>22</v>
      </c>
    </row>
    <row r="21" spans="1:15" x14ac:dyDescent="0.25">
      <c r="A21" s="24">
        <v>43</v>
      </c>
      <c r="B21" s="6" t="s">
        <v>124</v>
      </c>
      <c r="C21" s="6">
        <f>SUMIF(Tabla5[[#This Row],[CODIGO]],Tabla1[[#This Row],[CODIGO]],Tabla5[[#This Row],[CANTIDAD]])</f>
        <v>23</v>
      </c>
      <c r="D21" s="6">
        <f>SUMIF(Tabla6[[#This Row],[CODIGO]],Tabla1[[#This Row],[CODIGO]],Tabla6[[#This Row],[CANTIDAD]])</f>
        <v>23</v>
      </c>
      <c r="E21" s="10">
        <f>Tabla1[[#This Row],[ENTRADAS]]-Tabla1[[#This Row],[SALIDAS]]</f>
        <v>0</v>
      </c>
      <c r="G21" s="25">
        <v>43</v>
      </c>
      <c r="H21" s="29" t="str">
        <f>VLOOKUP(Tabla5[[#This Row],[CODIGO]],Tabla1[],2,FALSE)</f>
        <v>LENOVO</v>
      </c>
      <c r="I21" s="8">
        <v>42507</v>
      </c>
      <c r="J21" s="28">
        <v>23</v>
      </c>
      <c r="L21" s="24">
        <v>43</v>
      </c>
      <c r="M21" s="30" t="str">
        <f>VLOOKUP(Tabla6[[#This Row],[CODIGO]],Tabla1[],2,FALSE)</f>
        <v>LENOVO</v>
      </c>
      <c r="N21" s="8">
        <v>43971</v>
      </c>
      <c r="O21" s="10">
        <v>23</v>
      </c>
    </row>
    <row r="22" spans="1:15" x14ac:dyDescent="0.25">
      <c r="A22" s="24">
        <v>554</v>
      </c>
      <c r="B22" s="6" t="s">
        <v>125</v>
      </c>
      <c r="C22" s="6">
        <f>SUMIF(Tabla5[[#This Row],[CODIGO]],Tabla1[[#This Row],[CODIGO]],Tabla5[[#This Row],[CANTIDAD]])</f>
        <v>56</v>
      </c>
      <c r="D22" s="6">
        <f>SUMIF(Tabla6[[#This Row],[CODIGO]],Tabla1[[#This Row],[CODIGO]],Tabla6[[#This Row],[CANTIDAD]])</f>
        <v>54</v>
      </c>
      <c r="E22" s="10">
        <f>Tabla1[[#This Row],[ENTRADAS]]-Tabla1[[#This Row],[SALIDAS]]</f>
        <v>2</v>
      </c>
      <c r="G22" s="25">
        <v>554</v>
      </c>
      <c r="H22" s="29" t="str">
        <f>VLOOKUP(Tabla5[[#This Row],[CODIGO]],Tabla1[],2,FALSE)</f>
        <v>IBM</v>
      </c>
      <c r="I22" s="8">
        <v>43968</v>
      </c>
      <c r="J22" s="28">
        <v>56</v>
      </c>
      <c r="L22" s="24">
        <v>554</v>
      </c>
      <c r="M22" s="30" t="str">
        <f>VLOOKUP(Tabla6[[#This Row],[CODIGO]],Tabla1[],2,FALSE)</f>
        <v>IBM</v>
      </c>
      <c r="N22" s="8">
        <v>43981</v>
      </c>
      <c r="O22" s="10">
        <v>54</v>
      </c>
    </row>
    <row r="23" spans="1:15" x14ac:dyDescent="0.25">
      <c r="A23" s="24">
        <v>743</v>
      </c>
      <c r="B23" s="6" t="s">
        <v>126</v>
      </c>
      <c r="C23" s="6">
        <f>SUMIF(Tabla5[[#This Row],[CODIGO]],Tabla1[[#This Row],[CODIGO]],Tabla5[[#This Row],[CANTIDAD]])</f>
        <v>23</v>
      </c>
      <c r="D23" s="6">
        <f>SUMIF(Tabla6[[#This Row],[CODIGO]],Tabla1[[#This Row],[CODIGO]],Tabla6[[#This Row],[CANTIDAD]])</f>
        <v>11</v>
      </c>
      <c r="E23" s="10">
        <f>Tabla1[[#This Row],[ENTRADAS]]-Tabla1[[#This Row],[SALIDAS]]</f>
        <v>12</v>
      </c>
      <c r="G23" s="25">
        <v>743</v>
      </c>
      <c r="H23" s="29" t="str">
        <f>VLOOKUP(Tabla5[[#This Row],[CODIGO]],Tabla1[],2,FALSE)</f>
        <v>LANIX</v>
      </c>
      <c r="I23" s="8">
        <v>43969</v>
      </c>
      <c r="J23" s="28">
        <v>23</v>
      </c>
      <c r="L23" s="24">
        <v>743</v>
      </c>
      <c r="M23" s="30" t="str">
        <f>VLOOKUP(Tabla6[[#This Row],[CODIGO]],Tabla1[],2,FALSE)</f>
        <v>LANIX</v>
      </c>
      <c r="N23" s="8">
        <v>43987</v>
      </c>
      <c r="O23" s="10">
        <v>11</v>
      </c>
    </row>
    <row r="24" spans="1:15" x14ac:dyDescent="0.25">
      <c r="A24" s="25">
        <v>5</v>
      </c>
      <c r="B24" s="26" t="s">
        <v>127</v>
      </c>
      <c r="C24" s="26">
        <f>SUMIF(Tabla5[[#This Row],[CODIGO]],Tabla1[[#This Row],[CODIGO]],Tabla5[[#This Row],[CANTIDAD]])</f>
        <v>21</v>
      </c>
      <c r="D24" s="26">
        <f>SUMIF(Tabla6[[#This Row],[CODIGO]],Tabla1[[#This Row],[CODIGO]],Tabla6[[#This Row],[CANTIDAD]])</f>
        <v>12</v>
      </c>
      <c r="E24" s="28">
        <f>Tabla1[[#This Row],[ENTRADAS]]-Tabla1[[#This Row],[SALIDAS]]</f>
        <v>9</v>
      </c>
      <c r="G24" s="25">
        <v>5</v>
      </c>
      <c r="H24" s="29" t="str">
        <f>VLOOKUP(Tabla5[[#This Row],[CODIGO]],Tabla1[],2,FALSE)</f>
        <v>SIMPLETECH</v>
      </c>
      <c r="I24" s="8">
        <v>43968</v>
      </c>
      <c r="J24" s="28">
        <v>21</v>
      </c>
      <c r="L24" s="25">
        <v>5</v>
      </c>
      <c r="M24" s="29" t="str">
        <f>VLOOKUP(Tabla6[[#This Row],[CODIGO]],Tabla1[],2,FALSE)</f>
        <v>SIMPLETECH</v>
      </c>
      <c r="N24" s="8">
        <v>43989</v>
      </c>
      <c r="O24" s="28">
        <v>12</v>
      </c>
    </row>
    <row r="29" spans="1:15" x14ac:dyDescent="0.25">
      <c r="D29" s="18" t="s">
        <v>128</v>
      </c>
      <c r="E29" s="18"/>
    </row>
    <row r="30" spans="1:15" x14ac:dyDescent="0.25">
      <c r="D30" s="18"/>
      <c r="E30" s="18"/>
    </row>
    <row r="31" spans="1:15" x14ac:dyDescent="0.25">
      <c r="D31" s="31" t="s">
        <v>129</v>
      </c>
      <c r="E31" s="15"/>
    </row>
    <row r="32" spans="1:15" x14ac:dyDescent="0.25">
      <c r="D32" s="18" t="s">
        <v>130</v>
      </c>
      <c r="E32" s="18"/>
    </row>
  </sheetData>
  <mergeCells count="3">
    <mergeCell ref="D29:E30"/>
    <mergeCell ref="D31:E31"/>
    <mergeCell ref="D32:E3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2020-05-26T23:58:13Z</dcterms:created>
  <dcterms:modified xsi:type="dcterms:W3CDTF">2020-06-05T03:53:06Z</dcterms:modified>
</cp:coreProperties>
</file>